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wdp" ContentType="image/vnd.ms-photo"/>
  <Default Extension="vml" ContentType="application/vnd.openxmlformats-officedocument.vmlDrawi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00" yWindow="0" windowWidth="25100" windowHeight="14120"/>
  </bookViews>
  <sheets>
    <sheet name="F1 READY" sheetId="1" r:id="rId1"/>
    <sheet name="F1 Parts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  <c r="B40" i="1"/>
  <c r="H43" i="2"/>
  <c r="J17" i="2"/>
  <c r="J16" i="2"/>
  <c r="J9" i="2"/>
  <c r="J10" i="2"/>
  <c r="J11" i="2"/>
  <c r="J12" i="2"/>
  <c r="J13" i="2"/>
  <c r="J14" i="2"/>
  <c r="J15" i="2"/>
  <c r="J4" i="2"/>
  <c r="J3" i="2"/>
  <c r="J5" i="2"/>
  <c r="J6" i="2"/>
  <c r="J7" i="2"/>
  <c r="J8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2" i="2"/>
  <c r="J41" i="2"/>
  <c r="J43" i="2"/>
  <c r="B53" i="1"/>
  <c r="C53" i="1"/>
  <c r="E53" i="1"/>
  <c r="E54" i="1"/>
  <c r="D53" i="1"/>
  <c r="G53" i="1"/>
  <c r="B56" i="1"/>
  <c r="C56" i="1"/>
  <c r="B57" i="1"/>
  <c r="C57" i="1"/>
  <c r="B59" i="1"/>
  <c r="C59" i="1"/>
  <c r="B60" i="1"/>
  <c r="C60" i="1"/>
  <c r="E59" i="1"/>
  <c r="E60" i="1"/>
  <c r="G63" i="1"/>
  <c r="E46" i="1"/>
  <c r="G54" i="1"/>
  <c r="H53" i="1"/>
  <c r="E56" i="1"/>
  <c r="E57" i="1"/>
  <c r="G37" i="1"/>
  <c r="H56" i="1"/>
  <c r="H59" i="1"/>
  <c r="G39" i="1"/>
  <c r="G46" i="1"/>
  <c r="G47" i="1"/>
  <c r="E47" i="1"/>
</calcChain>
</file>

<file path=xl/comments1.xml><?xml version="1.0" encoding="utf-8"?>
<comments xmlns="http://schemas.openxmlformats.org/spreadsheetml/2006/main">
  <authors>
    <author>Andreas Koromilas Salinox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161"/>
          </rPr>
          <t>(availability in 5m / 6m rod)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161"/>
          </rPr>
          <t>(availability in 5,5m / 6m rod)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161"/>
          </rPr>
          <t>(availability in 4m rod without any processing)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161"/>
          </rPr>
          <t>availability in 5m / 5,5m rod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161"/>
          </rPr>
          <t>For aluminum profile 01010005</t>
        </r>
      </text>
    </comment>
  </commentList>
</comments>
</file>

<file path=xl/sharedStrings.xml><?xml version="1.0" encoding="utf-8"?>
<sst xmlns="http://schemas.openxmlformats.org/spreadsheetml/2006/main" count="184" uniqueCount="144">
  <si>
    <t>0-34cm</t>
  </si>
  <si>
    <t>35-40cm</t>
  </si>
  <si>
    <t>41-45cm</t>
  </si>
  <si>
    <t>46-50cm</t>
  </si>
  <si>
    <t>51-55cm</t>
  </si>
  <si>
    <t>56-60cm</t>
  </si>
  <si>
    <t>61-65cm</t>
  </si>
  <si>
    <t>66-70cm</t>
  </si>
  <si>
    <t>71-75cm</t>
  </si>
  <si>
    <t>76-80cm</t>
  </si>
  <si>
    <t>81-85cm</t>
  </si>
  <si>
    <t>86-90cm</t>
  </si>
  <si>
    <t>91-95cm</t>
  </si>
  <si>
    <t>96-100cm</t>
  </si>
  <si>
    <r>
      <t xml:space="preserve">Includes the cost for  </t>
    </r>
    <r>
      <rPr>
        <u/>
        <sz val="11"/>
        <color theme="1"/>
        <rFont val="Calibri"/>
        <family val="2"/>
        <charset val="161"/>
        <scheme val="minor"/>
      </rPr>
      <t xml:space="preserve">natural anodized </t>
    </r>
    <r>
      <rPr>
        <sz val="11"/>
        <color theme="1"/>
        <rFont val="Calibri"/>
        <family val="2"/>
        <charset val="161"/>
        <scheme val="minor"/>
      </rPr>
      <t xml:space="preserve"> aluminum profiles per panel and accessories needed it necessary for the proper condition of the system.</t>
    </r>
  </si>
  <si>
    <t>PANEL WIDTH</t>
  </si>
  <si>
    <t>Glass types</t>
  </si>
  <si>
    <r>
      <t>Price / m</t>
    </r>
    <r>
      <rPr>
        <vertAlign val="superscript"/>
        <sz val="11"/>
        <color theme="1"/>
        <rFont val="Calibri"/>
        <family val="2"/>
        <charset val="161"/>
        <scheme val="minor"/>
      </rPr>
      <t>2</t>
    </r>
  </si>
  <si>
    <t>TOTAL PRICE CALCULATION</t>
  </si>
  <si>
    <t>Fill the blue colorized sections</t>
  </si>
  <si>
    <t>Opening width (cm)</t>
  </si>
  <si>
    <t>Opening height (cm)</t>
  </si>
  <si>
    <t>System type</t>
  </si>
  <si>
    <t>Total numbers of panels</t>
  </si>
  <si>
    <t>Glass type</t>
  </si>
  <si>
    <t>Different Colour</t>
  </si>
  <si>
    <r>
      <t xml:space="preserve">Discount </t>
    </r>
    <r>
      <rPr>
        <sz val="10"/>
        <color theme="1"/>
        <rFont val="Calibri"/>
        <family val="2"/>
        <charset val="161"/>
        <scheme val="minor"/>
      </rPr>
      <t>for aluminum profiles</t>
    </r>
    <r>
      <rPr>
        <sz val="9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(%)</t>
    </r>
  </si>
  <si>
    <t>Total cost for aluminum profiles:</t>
  </si>
  <si>
    <t>Total cost including glasses:</t>
  </si>
  <si>
    <t>Glass 10mm tempered clear</t>
  </si>
  <si>
    <t>Glass 10mm tempered satin</t>
  </si>
  <si>
    <t>Glass 5+4mm tempered  clear</t>
  </si>
  <si>
    <t>Glass 5+4mm tempered mat film</t>
  </si>
  <si>
    <t xml:space="preserve"> Prices does not include packaging &amp; freights.    Prices does not include VAT.    Prices may change without any further notice         </t>
  </si>
  <si>
    <t>System types</t>
  </si>
  <si>
    <t>Natural anodized</t>
  </si>
  <si>
    <t>Ral electrostatic</t>
  </si>
  <si>
    <t>Special electrostatic</t>
  </si>
  <si>
    <t>Wooden imitation</t>
  </si>
  <si>
    <t>Inox imitation</t>
  </si>
  <si>
    <t>A/A</t>
  </si>
  <si>
    <t>PHOTO</t>
  </si>
  <si>
    <t>DESCRIPTION</t>
  </si>
  <si>
    <t>CODE</t>
  </si>
  <si>
    <t>UNIT</t>
  </si>
  <si>
    <t>COMMENTS</t>
  </si>
  <si>
    <t>CUSTOMER ORDER</t>
  </si>
  <si>
    <t>PRICE (€)</t>
  </si>
  <si>
    <t>m</t>
  </si>
  <si>
    <t>01010001</t>
  </si>
  <si>
    <t>01010005</t>
  </si>
  <si>
    <t>01010006</t>
  </si>
  <si>
    <t xml:space="preserve">Cover for the clamp 105mm natural anodized </t>
  </si>
  <si>
    <t>02010032</t>
  </si>
  <si>
    <t>pcs</t>
  </si>
  <si>
    <t>Aluminum clamp F1/F2 L-300</t>
  </si>
  <si>
    <t>Aluminum clamp F1/F2 L-400</t>
  </si>
  <si>
    <t>02010033</t>
  </si>
  <si>
    <t>02010031</t>
  </si>
  <si>
    <t>TOTAL PRICE (€)</t>
  </si>
  <si>
    <t>02010030</t>
  </si>
  <si>
    <t>Aluminum clamp F1/F2 L-200</t>
  </si>
  <si>
    <t>02010029</t>
  </si>
  <si>
    <t>Aluminum clamp F1/F2 L-100</t>
  </si>
  <si>
    <t>Aluminum clamp F1/F2 L-100 latch</t>
  </si>
  <si>
    <t>02010037</t>
  </si>
  <si>
    <t>02010041</t>
  </si>
  <si>
    <t>Aluminum clamp F1/F2 L-300 right latch</t>
  </si>
  <si>
    <t>Aluminum clamp F1/F2 L-300 left latch</t>
  </si>
  <si>
    <t>Aluminum clamp F1/F2 L-200 left latch</t>
  </si>
  <si>
    <t>Aluminum clamp F1/F2 L-200 right latch</t>
  </si>
  <si>
    <t>02010337</t>
  </si>
  <si>
    <t>02010338</t>
  </si>
  <si>
    <t>02010335</t>
  </si>
  <si>
    <t>02010336</t>
  </si>
  <si>
    <t>Aluminum clamp F1/F2 L-150 left lock</t>
  </si>
  <si>
    <t>Aluminum clamp F1/F2 L-150 right lock</t>
  </si>
  <si>
    <t>02010034</t>
  </si>
  <si>
    <t>02010096</t>
  </si>
  <si>
    <t>key turn cylinder 54mm</t>
  </si>
  <si>
    <t>02010170</t>
  </si>
  <si>
    <t>02010200</t>
  </si>
  <si>
    <t>Latch nest inox Φ18/30 oval hole Φ12</t>
  </si>
  <si>
    <t>Latch nest inox Φ18/30  hole Φ13</t>
  </si>
  <si>
    <t>02010005</t>
  </si>
  <si>
    <t>02010042</t>
  </si>
  <si>
    <t>02010057</t>
  </si>
  <si>
    <t>Plastic pivot base for the rail 75x72mm</t>
  </si>
  <si>
    <t>02010054</t>
  </si>
  <si>
    <t>Inox ground pivot Φ90 insert male Φ12</t>
  </si>
  <si>
    <t>02010055</t>
  </si>
  <si>
    <t>02010056</t>
  </si>
  <si>
    <t>Plastic top pivot base 50x30x30mm with insert male inox Φ12</t>
  </si>
  <si>
    <t>Plastic bottom pivot base 50x30x30mm with hole Φ12</t>
  </si>
  <si>
    <t>02010064</t>
  </si>
  <si>
    <t>Roller 7572</t>
  </si>
  <si>
    <t>01060006</t>
  </si>
  <si>
    <t>Galv/zed base for roller 50x30x30mm</t>
  </si>
  <si>
    <t>02010035</t>
  </si>
  <si>
    <t>02010036</t>
  </si>
  <si>
    <t xml:space="preserve">Aluminum clamp F1/F2 L-200 with italian insert female right </t>
  </si>
  <si>
    <t xml:space="preserve">Aluminum clamp F1/F2 L-200 with italian insert female left </t>
  </si>
  <si>
    <t>02030008</t>
  </si>
  <si>
    <t>02030019</t>
  </si>
  <si>
    <t>Grey brush  No130X6,8</t>
  </si>
  <si>
    <t>Grey brush  No180X6,8</t>
  </si>
  <si>
    <t>02020001</t>
  </si>
  <si>
    <t>02020002</t>
  </si>
  <si>
    <t>02020021</t>
  </si>
  <si>
    <t>02020003</t>
  </si>
  <si>
    <t>02020004</t>
  </si>
  <si>
    <t>Aluminum insulator with brush No10 u-type natural anodized</t>
  </si>
  <si>
    <t>Polycarbonate insulator with brush No10 u-type L-300</t>
  </si>
  <si>
    <t>Polycarbonate insulator with brush No10 u-type L-250</t>
  </si>
  <si>
    <t>Polycarbonate insulator single wind L-300</t>
  </si>
  <si>
    <t>Polycarbonate insulator single wind L-250</t>
  </si>
  <si>
    <t>04080001</t>
  </si>
  <si>
    <t>Instant glue Cover 22ml</t>
  </si>
  <si>
    <t>04080003</t>
  </si>
  <si>
    <t>Thread glue TL-43 50ml</t>
  </si>
  <si>
    <t>Set clamp latch Φ12</t>
  </si>
  <si>
    <t>02010009</t>
  </si>
  <si>
    <t>02030002</t>
  </si>
  <si>
    <t>Rubber for aluminum clamp for 10mm glass</t>
  </si>
  <si>
    <t xml:space="preserve">Hidden clamp 98mm for F1/F2 mill finish  </t>
  </si>
  <si>
    <t xml:space="preserve">F1 hinges pair Φ22 natural anodized </t>
  </si>
  <si>
    <t>Aluminum cap 105mm male with big brush nat. anodized</t>
  </si>
  <si>
    <t>Aluminum cap 105mm male with small brush nat. anodized</t>
  </si>
  <si>
    <t xml:space="preserve">Aluminum Rail 75Χ72mm natural anodized  </t>
  </si>
  <si>
    <t>Total Units</t>
  </si>
  <si>
    <t>Discount %</t>
  </si>
  <si>
    <t>Comments :</t>
  </si>
  <si>
    <t>Total cost     after discount</t>
  </si>
  <si>
    <t>Total cost before discount</t>
  </si>
  <si>
    <t>DISCOUNTS</t>
  </si>
  <si>
    <t xml:space="preserve">    </t>
  </si>
  <si>
    <t>for example: 10 rods 6m. &amp; 20rods 5m.</t>
  </si>
  <si>
    <t>Price list 2017</t>
  </si>
  <si>
    <r>
      <t xml:space="preserve">GLASS FOLDING ACCORDION SYSTEM  </t>
    </r>
    <r>
      <rPr>
        <b/>
        <u/>
        <sz val="18"/>
        <color theme="1"/>
        <rFont val="Calibri"/>
        <family val="2"/>
        <charset val="161"/>
        <scheme val="minor"/>
      </rPr>
      <t>F6w</t>
    </r>
  </si>
  <si>
    <r>
      <t>F6w</t>
    </r>
    <r>
      <rPr>
        <sz val="10"/>
        <color rgb="FF000000"/>
        <rFont val="Calibri"/>
        <family val="2"/>
        <charset val="161"/>
      </rPr>
      <t xml:space="preserve"> HINGE FOLDING DOOR  </t>
    </r>
  </si>
  <si>
    <t>F6w.0</t>
  </si>
  <si>
    <t>F6w.1</t>
  </si>
  <si>
    <t>F6w.2</t>
  </si>
  <si>
    <t>F6w.3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</si>
</sst>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&quot;€&quot;"/>
    <numFmt numFmtId="167" formatCode="[$SEK]\ #,##0.00"/>
  </numFmts>
  <fonts count="29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u/>
      <sz val="14"/>
      <color theme="1"/>
      <name val="Calibri"/>
      <family val="2"/>
      <charset val="161"/>
      <scheme val="minor"/>
    </font>
    <font>
      <b/>
      <u/>
      <sz val="18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u/>
      <sz val="10"/>
      <color theme="1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dotted">
        <color rgb="FF000000"/>
      </top>
      <bottom style="dotted">
        <color rgb="FF000000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dotted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000000"/>
      </left>
      <right style="medium">
        <color auto="1"/>
      </right>
      <top style="dotted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/>
    <xf numFmtId="0" fontId="12" fillId="0" borderId="0" xfId="0" applyFont="1"/>
    <xf numFmtId="0" fontId="16" fillId="0" borderId="0" xfId="1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5" fillId="0" borderId="0" xfId="0" applyFont="1"/>
    <xf numFmtId="0" fontId="14" fillId="0" borderId="0" xfId="0" applyFont="1"/>
    <xf numFmtId="165" fontId="0" fillId="0" borderId="0" xfId="0" applyNumberFormat="1" applyFont="1" applyBorder="1"/>
    <xf numFmtId="0" fontId="6" fillId="2" borderId="0" xfId="0" applyFont="1" applyFill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right" vertical="center" wrapText="1"/>
    </xf>
    <xf numFmtId="165" fontId="18" fillId="6" borderId="0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" fillId="0" borderId="0" xfId="0" applyFont="1"/>
    <xf numFmtId="0" fontId="21" fillId="0" borderId="0" xfId="0" applyFont="1"/>
    <xf numFmtId="0" fontId="14" fillId="0" borderId="0" xfId="0" applyFont="1" applyAlignment="1"/>
    <xf numFmtId="0" fontId="22" fillId="0" borderId="0" xfId="0" applyFont="1" applyAlignment="1"/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65" fontId="26" fillId="0" borderId="6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2" fontId="26" fillId="0" borderId="6" xfId="0" applyNumberFormat="1" applyFont="1" applyBorder="1" applyAlignment="1" applyProtection="1">
      <alignment horizontal="center" vertical="center"/>
      <protection locked="0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165" fontId="26" fillId="0" borderId="39" xfId="0" applyNumberFormat="1" applyFont="1" applyBorder="1" applyAlignment="1">
      <alignment horizontal="center" vertical="top"/>
    </xf>
    <xf numFmtId="2" fontId="26" fillId="0" borderId="6" xfId="0" applyNumberFormat="1" applyFont="1" applyBorder="1" applyAlignment="1" applyProtection="1">
      <alignment horizontal="center" vertical="center"/>
    </xf>
    <xf numFmtId="49" fontId="26" fillId="0" borderId="41" xfId="0" applyNumberFormat="1" applyFont="1" applyBorder="1" applyAlignment="1" applyProtection="1">
      <alignment horizontal="center" vertical="center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center" vertical="center" textRotation="90" wrapText="1"/>
    </xf>
    <xf numFmtId="9" fontId="26" fillId="0" borderId="6" xfId="0" applyNumberFormat="1" applyFont="1" applyBorder="1" applyAlignment="1" applyProtection="1">
      <alignment horizontal="center" vertical="center"/>
      <protection locked="0"/>
    </xf>
    <xf numFmtId="165" fontId="26" fillId="0" borderId="6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5" fontId="3" fillId="0" borderId="0" xfId="0" applyNumberFormat="1" applyFont="1" applyFill="1" applyBorder="1"/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3" fillId="3" borderId="16" xfId="0" applyFont="1" applyFill="1" applyBorder="1" applyAlignment="1" applyProtection="1">
      <alignment horizontal="right"/>
      <protection locked="0"/>
    </xf>
    <xf numFmtId="0" fontId="13" fillId="3" borderId="11" xfId="0" applyFont="1" applyFill="1" applyBorder="1" applyAlignment="1" applyProtection="1">
      <alignment horizontal="right"/>
      <protection locked="0"/>
    </xf>
    <xf numFmtId="0" fontId="13" fillId="3" borderId="21" xfId="0" applyFont="1" applyFill="1" applyBorder="1" applyAlignment="1" applyProtection="1">
      <alignment horizontal="right"/>
      <protection locked="0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9" fontId="0" fillId="3" borderId="32" xfId="2" applyFont="1" applyFill="1" applyBorder="1" applyAlignment="1" applyProtection="1">
      <alignment horizontal="right"/>
      <protection locked="0"/>
    </xf>
    <xf numFmtId="9" fontId="0" fillId="3" borderId="13" xfId="2" applyFont="1" applyFill="1" applyBorder="1" applyAlignment="1" applyProtection="1">
      <alignment horizontal="right"/>
      <protection locked="0"/>
    </xf>
    <xf numFmtId="0" fontId="13" fillId="3" borderId="26" xfId="0" applyFont="1" applyFill="1" applyBorder="1" applyAlignment="1" applyProtection="1">
      <alignment horizontal="right"/>
      <protection locked="0"/>
    </xf>
    <xf numFmtId="0" fontId="13" fillId="3" borderId="19" xfId="0" applyFont="1" applyFill="1" applyBorder="1" applyAlignment="1" applyProtection="1">
      <alignment horizontal="right"/>
      <protection locked="0"/>
    </xf>
    <xf numFmtId="0" fontId="13" fillId="3" borderId="27" xfId="0" applyFont="1" applyFill="1" applyBorder="1" applyAlignment="1" applyProtection="1">
      <alignment horizontal="right"/>
      <protection locked="0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4" fillId="3" borderId="26" xfId="0" applyFont="1" applyFill="1" applyBorder="1" applyAlignment="1" applyProtection="1">
      <alignment horizontal="right"/>
      <protection locked="0"/>
    </xf>
    <xf numFmtId="0" fontId="14" fillId="3" borderId="27" xfId="0" applyFont="1" applyFill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4" fillId="3" borderId="7" xfId="0" applyFont="1" applyFill="1" applyBorder="1" applyAlignment="1" applyProtection="1">
      <alignment horizontal="right"/>
      <protection locked="0"/>
    </xf>
    <xf numFmtId="0" fontId="14" fillId="3" borderId="22" xfId="0" applyFont="1" applyFill="1" applyBorder="1" applyAlignment="1" applyProtection="1">
      <alignment horizontal="right"/>
      <protection locked="0"/>
    </xf>
    <xf numFmtId="0" fontId="12" fillId="0" borderId="30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14" fillId="3" borderId="16" xfId="0" applyFont="1" applyFill="1" applyBorder="1" applyAlignment="1" applyProtection="1">
      <alignment horizontal="right"/>
      <protection locked="0"/>
    </xf>
    <xf numFmtId="0" fontId="14" fillId="3" borderId="21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6" fillId="0" borderId="42" xfId="0" applyFont="1" applyBorder="1" applyAlignment="1" applyProtection="1">
      <alignment horizontal="left" vertical="top" wrapText="1"/>
      <protection locked="0"/>
    </xf>
    <xf numFmtId="0" fontId="26" fillId="0" borderId="28" xfId="0" applyFont="1" applyBorder="1" applyAlignment="1" applyProtection="1">
      <alignment horizontal="left" vertical="top" wrapText="1"/>
      <protection locked="0"/>
    </xf>
    <xf numFmtId="0" fontId="26" fillId="0" borderId="40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 applyProtection="1">
      <alignment horizontal="center" vertical="top" wrapText="1"/>
    </xf>
    <xf numFmtId="0" fontId="26" fillId="0" borderId="9" xfId="0" applyFont="1" applyBorder="1" applyAlignment="1" applyProtection="1">
      <alignment horizontal="center" vertical="top" wrapText="1"/>
    </xf>
    <xf numFmtId="167" fontId="18" fillId="4" borderId="35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18" fillId="4" borderId="3" xfId="0" applyNumberFormat="1" applyFont="1" applyFill="1" applyBorder="1" applyAlignment="1">
      <alignment horizontal="center" vertical="center" wrapText="1"/>
    </xf>
    <xf numFmtId="167" fontId="6" fillId="0" borderId="43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Protection="1">
      <protection locked="0"/>
    </xf>
    <xf numFmtId="167" fontId="0" fillId="0" borderId="15" xfId="0" applyNumberFormat="1" applyFont="1" applyBorder="1" applyProtection="1">
      <protection locked="0"/>
    </xf>
    <xf numFmtId="167" fontId="0" fillId="5" borderId="7" xfId="0" applyNumberFormat="1" applyFont="1" applyFill="1" applyBorder="1" applyAlignment="1">
      <alignment horizontal="right"/>
    </xf>
    <xf numFmtId="167" fontId="0" fillId="5" borderId="22" xfId="0" applyNumberFormat="1" applyFont="1" applyFill="1" applyBorder="1" applyAlignment="1">
      <alignment horizontal="right"/>
    </xf>
    <xf numFmtId="167" fontId="0" fillId="5" borderId="26" xfId="0" applyNumberFormat="1" applyFont="1" applyFill="1" applyBorder="1"/>
    <xf numFmtId="167" fontId="0" fillId="5" borderId="27" xfId="0" applyNumberFormat="1" applyFont="1" applyFill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4" Type="http://schemas.openxmlformats.org/officeDocument/2006/relationships/image" Target="../media/image3.jpeg"/><Relationship Id="rId5" Type="http://schemas.microsoft.com/office/2007/relationships/hdphoto" Target="../media/hdphoto2.wdp"/><Relationship Id="rId6" Type="http://schemas.openxmlformats.org/officeDocument/2006/relationships/image" Target="../media/image4.jpeg"/><Relationship Id="rId7" Type="http://schemas.microsoft.com/office/2007/relationships/hdphoto" Target="../media/hdphoto3.wdp"/><Relationship Id="rId8" Type="http://schemas.openxmlformats.org/officeDocument/2006/relationships/image" Target="../media/image5.jpeg"/><Relationship Id="rId9" Type="http://schemas.microsoft.com/office/2007/relationships/hdphoto" Target="../media/hdphoto4.wdp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image" Target="../media/image14.jpeg"/><Relationship Id="rId20" Type="http://schemas.openxmlformats.org/officeDocument/2006/relationships/image" Target="../media/image25.jpeg"/><Relationship Id="rId21" Type="http://schemas.openxmlformats.org/officeDocument/2006/relationships/image" Target="../media/image26.jpeg"/><Relationship Id="rId22" Type="http://schemas.openxmlformats.org/officeDocument/2006/relationships/image" Target="../media/image27.jpeg"/><Relationship Id="rId23" Type="http://schemas.openxmlformats.org/officeDocument/2006/relationships/image" Target="../media/image28.jpeg"/><Relationship Id="rId24" Type="http://schemas.openxmlformats.org/officeDocument/2006/relationships/image" Target="../media/image29.jpeg"/><Relationship Id="rId25" Type="http://schemas.openxmlformats.org/officeDocument/2006/relationships/image" Target="../media/image30.emf"/><Relationship Id="rId26" Type="http://schemas.openxmlformats.org/officeDocument/2006/relationships/image" Target="../media/image31.jpeg"/><Relationship Id="rId27" Type="http://schemas.openxmlformats.org/officeDocument/2006/relationships/image" Target="../media/image32.jpeg"/><Relationship Id="rId28" Type="http://schemas.openxmlformats.org/officeDocument/2006/relationships/image" Target="../media/image33.jpeg"/><Relationship Id="rId29" Type="http://schemas.openxmlformats.org/officeDocument/2006/relationships/image" Target="../media/image34.jpeg"/><Relationship Id="rId30" Type="http://schemas.openxmlformats.org/officeDocument/2006/relationships/image" Target="../media/image35.jpeg"/><Relationship Id="rId31" Type="http://schemas.openxmlformats.org/officeDocument/2006/relationships/image" Target="../media/image36.jpeg"/><Relationship Id="rId32" Type="http://schemas.openxmlformats.org/officeDocument/2006/relationships/image" Target="../media/image37.jpeg"/><Relationship Id="rId10" Type="http://schemas.openxmlformats.org/officeDocument/2006/relationships/image" Target="../media/image15.jpeg"/><Relationship Id="rId11" Type="http://schemas.openxmlformats.org/officeDocument/2006/relationships/image" Target="../media/image16.jpeg"/><Relationship Id="rId12" Type="http://schemas.openxmlformats.org/officeDocument/2006/relationships/image" Target="../media/image17.jpeg"/><Relationship Id="rId13" Type="http://schemas.openxmlformats.org/officeDocument/2006/relationships/image" Target="../media/image18.jpeg"/><Relationship Id="rId14" Type="http://schemas.openxmlformats.org/officeDocument/2006/relationships/image" Target="../media/image19.jpeg"/><Relationship Id="rId15" Type="http://schemas.openxmlformats.org/officeDocument/2006/relationships/image" Target="../media/image20.jpeg"/><Relationship Id="rId16" Type="http://schemas.openxmlformats.org/officeDocument/2006/relationships/image" Target="../media/image21.jpeg"/><Relationship Id="rId17" Type="http://schemas.openxmlformats.org/officeDocument/2006/relationships/image" Target="../media/image22.jpeg"/><Relationship Id="rId18" Type="http://schemas.openxmlformats.org/officeDocument/2006/relationships/image" Target="../media/image23.jpeg"/><Relationship Id="rId19" Type="http://schemas.openxmlformats.org/officeDocument/2006/relationships/image" Target="../media/image24.jpeg"/><Relationship Id="rId1" Type="http://schemas.openxmlformats.org/officeDocument/2006/relationships/image" Target="../media/image6.jpeg"/><Relationship Id="rId2" Type="http://schemas.openxmlformats.org/officeDocument/2006/relationships/image" Target="../media/image7.jpeg"/><Relationship Id="rId3" Type="http://schemas.openxmlformats.org/officeDocument/2006/relationships/image" Target="../media/image8.jpeg"/><Relationship Id="rId4" Type="http://schemas.openxmlformats.org/officeDocument/2006/relationships/image" Target="../media/image9.jpeg"/><Relationship Id="rId5" Type="http://schemas.openxmlformats.org/officeDocument/2006/relationships/image" Target="../media/image10.jpeg"/><Relationship Id="rId6" Type="http://schemas.openxmlformats.org/officeDocument/2006/relationships/image" Target="../media/image11.jpeg"/><Relationship Id="rId7" Type="http://schemas.openxmlformats.org/officeDocument/2006/relationships/image" Target="../media/image12.jpeg"/><Relationship Id="rId8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207351</xdr:colOff>
      <xdr:row>29</xdr:row>
      <xdr:rowOff>18371</xdr:rowOff>
    </xdr:from>
    <xdr:to>
      <xdr:col>8</xdr:col>
      <xdr:colOff>1443090</xdr:colOff>
      <xdr:row>46</xdr:row>
      <xdr:rowOff>65581</xdr:rowOff>
    </xdr:to>
    <xdr:grpSp>
      <xdr:nvGrpSpPr>
        <xdr:cNvPr id="2" name="Ομάδα 1"/>
        <xdr:cNvGrpSpPr/>
      </xdr:nvGrpSpPr>
      <xdr:grpSpPr>
        <a:xfrm>
          <a:off x="4677751" y="6596971"/>
          <a:ext cx="2620039" cy="3095210"/>
          <a:chOff x="4771068" y="7737763"/>
          <a:chExt cx="2445000" cy="3269144"/>
        </a:xfrm>
      </xdr:grpSpPr>
      <xdr:pic>
        <xdr:nvPicPr>
          <xdr:cNvPr id="18" name="Εικόνα 17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803412" y="7737763"/>
            <a:ext cx="1934627" cy="633256"/>
          </a:xfrm>
          <a:prstGeom prst="rect">
            <a:avLst/>
          </a:prstGeom>
        </xdr:spPr>
      </xdr:pic>
      <xdr:pic>
        <xdr:nvPicPr>
          <xdr:cNvPr id="16" name="Εικόνα 15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email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771068" y="9447160"/>
            <a:ext cx="2380941" cy="654100"/>
          </a:xfrm>
          <a:prstGeom prst="rect">
            <a:avLst/>
          </a:prstGeom>
        </xdr:spPr>
      </xdr:pic>
      <xdr:pic>
        <xdr:nvPicPr>
          <xdr:cNvPr id="17" name="Εικόνα 16"/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email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797026" y="10253881"/>
            <a:ext cx="2419042" cy="753026"/>
          </a:xfrm>
          <a:prstGeom prst="rect">
            <a:avLst/>
          </a:prstGeom>
        </xdr:spPr>
      </xdr:pic>
      <xdr:pic>
        <xdr:nvPicPr>
          <xdr:cNvPr id="15" name="Εικόνα 14"/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email"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4796504" y="8538195"/>
            <a:ext cx="2353726" cy="822508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223630</xdr:colOff>
      <xdr:row>9</xdr:row>
      <xdr:rowOff>140806</xdr:rowOff>
    </xdr:from>
    <xdr:to>
      <xdr:col>5</xdr:col>
      <xdr:colOff>301644</xdr:colOff>
      <xdr:row>25</xdr:row>
      <xdr:rowOff>174247</xdr:rowOff>
    </xdr:to>
    <xdr:pic>
      <xdr:nvPicPr>
        <xdr:cNvPr id="10" name="Εικόνα 11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9891" y="1855306"/>
          <a:ext cx="2678753" cy="4009093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oneCellAnchor>
    <xdr:from>
      <xdr:col>7</xdr:col>
      <xdr:colOff>1015445</xdr:colOff>
      <xdr:row>29</xdr:row>
      <xdr:rowOff>16565</xdr:rowOff>
    </xdr:from>
    <xdr:ext cx="528927" cy="264560"/>
    <xdr:sp macro="" textlink="">
      <xdr:nvSpPr>
        <xdr:cNvPr id="11" name="TextBox 10"/>
        <xdr:cNvSpPr txBox="1"/>
      </xdr:nvSpPr>
      <xdr:spPr>
        <a:xfrm>
          <a:off x="4817162" y="6501848"/>
          <a:ext cx="528927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F6w.0</a:t>
          </a:r>
          <a:endParaRPr lang="el-GR" sz="1100"/>
        </a:p>
      </xdr:txBody>
    </xdr:sp>
    <xdr:clientData/>
  </xdr:oneCellAnchor>
  <xdr:oneCellAnchor>
    <xdr:from>
      <xdr:col>7</xdr:col>
      <xdr:colOff>414129</xdr:colOff>
      <xdr:row>33</xdr:row>
      <xdr:rowOff>152401</xdr:rowOff>
    </xdr:from>
    <xdr:ext cx="528927" cy="264560"/>
    <xdr:sp macro="" textlink="">
      <xdr:nvSpPr>
        <xdr:cNvPr id="12" name="TextBox 11"/>
        <xdr:cNvSpPr txBox="1"/>
      </xdr:nvSpPr>
      <xdr:spPr>
        <a:xfrm>
          <a:off x="4215846" y="7341705"/>
          <a:ext cx="528927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F6w.1</a:t>
          </a:r>
          <a:endParaRPr lang="el-GR" sz="1100"/>
        </a:p>
      </xdr:txBody>
    </xdr:sp>
    <xdr:clientData/>
  </xdr:oneCellAnchor>
  <xdr:oneCellAnchor>
    <xdr:from>
      <xdr:col>8</xdr:col>
      <xdr:colOff>19876</xdr:colOff>
      <xdr:row>38</xdr:row>
      <xdr:rowOff>56322</xdr:rowOff>
    </xdr:from>
    <xdr:ext cx="528927" cy="264560"/>
    <xdr:sp macro="" textlink="">
      <xdr:nvSpPr>
        <xdr:cNvPr id="19" name="TextBox 18"/>
        <xdr:cNvSpPr txBox="1"/>
      </xdr:nvSpPr>
      <xdr:spPr>
        <a:xfrm>
          <a:off x="5030854" y="8206409"/>
          <a:ext cx="528927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F6w.2</a:t>
          </a:r>
          <a:endParaRPr lang="el-GR" sz="1100"/>
        </a:p>
      </xdr:txBody>
    </xdr:sp>
    <xdr:clientData/>
  </xdr:oneCellAnchor>
  <xdr:oneCellAnchor>
    <xdr:from>
      <xdr:col>8</xdr:col>
      <xdr:colOff>56320</xdr:colOff>
      <xdr:row>44</xdr:row>
      <xdr:rowOff>18224</xdr:rowOff>
    </xdr:from>
    <xdr:ext cx="528927" cy="264560"/>
    <xdr:sp macro="" textlink="">
      <xdr:nvSpPr>
        <xdr:cNvPr id="20" name="TextBox 19"/>
        <xdr:cNvSpPr txBox="1"/>
      </xdr:nvSpPr>
      <xdr:spPr>
        <a:xfrm>
          <a:off x="5067298" y="9344441"/>
          <a:ext cx="528927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F6w.3</a:t>
          </a:r>
          <a:endParaRPr lang="el-G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</xdr:row>
      <xdr:rowOff>38100</xdr:rowOff>
    </xdr:from>
    <xdr:to>
      <xdr:col>1</xdr:col>
      <xdr:colOff>1327096</xdr:colOff>
      <xdr:row>1</xdr:row>
      <xdr:rowOff>794100</xdr:rowOff>
    </xdr:to>
    <xdr:pic>
      <xdr:nvPicPr>
        <xdr:cNvPr id="2" name="Εικόνα 1" descr="1620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3" t="7446" r="9651" b="11712"/>
        <a:stretch/>
      </xdr:blipFill>
      <xdr:spPr bwMode="auto">
        <a:xfrm>
          <a:off x="670413" y="419100"/>
          <a:ext cx="993721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638175</xdr:colOff>
      <xdr:row>2</xdr:row>
      <xdr:rowOff>66675</xdr:rowOff>
    </xdr:from>
    <xdr:to>
      <xdr:col>1</xdr:col>
      <xdr:colOff>933450</xdr:colOff>
      <xdr:row>2</xdr:row>
      <xdr:rowOff>876300</xdr:rowOff>
    </xdr:to>
    <xdr:pic>
      <xdr:nvPicPr>
        <xdr:cNvPr id="4" name="Εικόνα 3" descr="162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381125"/>
          <a:ext cx="295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123824</xdr:colOff>
      <xdr:row>2</xdr:row>
      <xdr:rowOff>24493</xdr:rowOff>
    </xdr:from>
    <xdr:to>
      <xdr:col>1</xdr:col>
      <xdr:colOff>1409699</xdr:colOff>
      <xdr:row>2</xdr:row>
      <xdr:rowOff>1028700</xdr:rowOff>
    </xdr:to>
    <xdr:pic>
      <xdr:nvPicPr>
        <xdr:cNvPr id="5" name="Εικόνα 4" descr="162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3634468"/>
          <a:ext cx="1285875" cy="100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241789</xdr:colOff>
      <xdr:row>4</xdr:row>
      <xdr:rowOff>58111</xdr:rowOff>
    </xdr:from>
    <xdr:to>
      <xdr:col>1</xdr:col>
      <xdr:colOff>1383760</xdr:colOff>
      <xdr:row>4</xdr:row>
      <xdr:rowOff>807244</xdr:rowOff>
    </xdr:to>
    <xdr:pic>
      <xdr:nvPicPr>
        <xdr:cNvPr id="8" name="Εικόνα 7" descr="ΜΠΑΖΑ ΑΛΟΥΜ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827" y="2900957"/>
          <a:ext cx="1141971" cy="7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249115</xdr:colOff>
      <xdr:row>5</xdr:row>
      <xdr:rowOff>32291</xdr:rowOff>
    </xdr:from>
    <xdr:to>
      <xdr:col>1</xdr:col>
      <xdr:colOff>1392116</xdr:colOff>
      <xdr:row>5</xdr:row>
      <xdr:rowOff>782099</xdr:rowOff>
    </xdr:to>
    <xdr:pic>
      <xdr:nvPicPr>
        <xdr:cNvPr id="9" name="Εικόνα 8" descr="ΜΠΑΖΑ ΑΛΟΥΜ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53" y="3695753"/>
          <a:ext cx="1143001" cy="74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263770</xdr:colOff>
      <xdr:row>6</xdr:row>
      <xdr:rowOff>34620</xdr:rowOff>
    </xdr:from>
    <xdr:to>
      <xdr:col>1</xdr:col>
      <xdr:colOff>1394413</xdr:colOff>
      <xdr:row>6</xdr:row>
      <xdr:rowOff>776322</xdr:rowOff>
    </xdr:to>
    <xdr:pic>
      <xdr:nvPicPr>
        <xdr:cNvPr id="10" name="Εικόνα 9" descr="ΜΠΑΖΑ ΑΛΟΥΜ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808" y="4518697"/>
          <a:ext cx="1130643" cy="741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221706</xdr:colOff>
      <xdr:row>12</xdr:row>
      <xdr:rowOff>36752</xdr:rowOff>
    </xdr:from>
    <xdr:to>
      <xdr:col>1</xdr:col>
      <xdr:colOff>1337706</xdr:colOff>
      <xdr:row>12</xdr:row>
      <xdr:rowOff>808880</xdr:rowOff>
    </xdr:to>
    <xdr:pic>
      <xdr:nvPicPr>
        <xdr:cNvPr id="16" name="Εικόνα 15" descr="ΜΠΑΖΑ ΑΛΟΥΜ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01" t="9474" r="10399" b="10526"/>
        <a:stretch/>
      </xdr:blipFill>
      <xdr:spPr bwMode="auto">
        <a:xfrm>
          <a:off x="558744" y="9444521"/>
          <a:ext cx="1116000" cy="77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271097</xdr:colOff>
      <xdr:row>7</xdr:row>
      <xdr:rowOff>21348</xdr:rowOff>
    </xdr:from>
    <xdr:to>
      <xdr:col>1</xdr:col>
      <xdr:colOff>1392116</xdr:colOff>
      <xdr:row>7</xdr:row>
      <xdr:rowOff>783641</xdr:rowOff>
    </xdr:to>
    <xdr:pic>
      <xdr:nvPicPr>
        <xdr:cNvPr id="17" name="Εικόνα 16" descr="ΜΠΑΖΑ ΑΛΟΥΜ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35" y="5326040"/>
          <a:ext cx="1121019" cy="76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229333</xdr:colOff>
      <xdr:row>10</xdr:row>
      <xdr:rowOff>19050</xdr:rowOff>
    </xdr:from>
    <xdr:to>
      <xdr:col>1</xdr:col>
      <xdr:colOff>1345333</xdr:colOff>
      <xdr:row>1048576</xdr:row>
      <xdr:rowOff>792000</xdr:rowOff>
    </xdr:to>
    <xdr:pic>
      <xdr:nvPicPr>
        <xdr:cNvPr id="19" name="Εικόνα 18" descr="ΜΠΑΖΑ ΑΛΟΥΜ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66371" y="7785588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236660</xdr:colOff>
      <xdr:row>9</xdr:row>
      <xdr:rowOff>19050</xdr:rowOff>
    </xdr:from>
    <xdr:to>
      <xdr:col>1</xdr:col>
      <xdr:colOff>1352660</xdr:colOff>
      <xdr:row>1048576</xdr:row>
      <xdr:rowOff>792000</xdr:rowOff>
    </xdr:to>
    <xdr:pic>
      <xdr:nvPicPr>
        <xdr:cNvPr id="20" name="Εικόνα 19" descr="ΜΠΑΖΑ ΑΛΟΥΜ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73698" y="6964973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236660</xdr:colOff>
      <xdr:row>11</xdr:row>
      <xdr:rowOff>21248</xdr:rowOff>
    </xdr:from>
    <xdr:to>
      <xdr:col>1</xdr:col>
      <xdr:colOff>1352660</xdr:colOff>
      <xdr:row>1048576</xdr:row>
      <xdr:rowOff>792000</xdr:rowOff>
    </xdr:to>
    <xdr:pic>
      <xdr:nvPicPr>
        <xdr:cNvPr id="21" name="Εικόνα 20" descr="ΜΠΑΖΑ ΑΛΟΥΜ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73698" y="8608402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638175</xdr:colOff>
      <xdr:row>3</xdr:row>
      <xdr:rowOff>66676</xdr:rowOff>
    </xdr:from>
    <xdr:to>
      <xdr:col>1</xdr:col>
      <xdr:colOff>914400</xdr:colOff>
      <xdr:row>3</xdr:row>
      <xdr:rowOff>770604</xdr:rowOff>
    </xdr:to>
    <xdr:pic>
      <xdr:nvPicPr>
        <xdr:cNvPr id="22" name="Εικόνα 21" descr="162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085976"/>
          <a:ext cx="276225" cy="703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234462</xdr:colOff>
      <xdr:row>8</xdr:row>
      <xdr:rowOff>14654</xdr:rowOff>
    </xdr:from>
    <xdr:to>
      <xdr:col>1</xdr:col>
      <xdr:colOff>1355482</xdr:colOff>
      <xdr:row>1048576</xdr:row>
      <xdr:rowOff>791308</xdr:rowOff>
    </xdr:to>
    <xdr:pic>
      <xdr:nvPicPr>
        <xdr:cNvPr id="23" name="Εικόνα 22" descr="ΜΠΑΖΑ ΑΛΟΥΜ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71500" y="6139962"/>
          <a:ext cx="1121020" cy="791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278424</xdr:colOff>
      <xdr:row>13</xdr:row>
      <xdr:rowOff>14654</xdr:rowOff>
    </xdr:from>
    <xdr:to>
      <xdr:col>1</xdr:col>
      <xdr:colOff>1318844</xdr:colOff>
      <xdr:row>13</xdr:row>
      <xdr:rowOff>806654</xdr:rowOff>
    </xdr:to>
    <xdr:pic>
      <xdr:nvPicPr>
        <xdr:cNvPr id="24" name="Εικόνα 23" descr="ΜΠΑΖΑ ΑΛΟΥΜ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462" y="10243039"/>
          <a:ext cx="104042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278424</xdr:colOff>
      <xdr:row>14</xdr:row>
      <xdr:rowOff>14654</xdr:rowOff>
    </xdr:from>
    <xdr:to>
      <xdr:col>1</xdr:col>
      <xdr:colOff>1318844</xdr:colOff>
      <xdr:row>14</xdr:row>
      <xdr:rowOff>806654</xdr:rowOff>
    </xdr:to>
    <xdr:pic>
      <xdr:nvPicPr>
        <xdr:cNvPr id="25" name="Εικόνα 24" descr="ΜΠΑΖΑ ΑΛΟΥΜ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15462" y="11063654"/>
          <a:ext cx="104042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197828</xdr:colOff>
      <xdr:row>17</xdr:row>
      <xdr:rowOff>14654</xdr:rowOff>
    </xdr:from>
    <xdr:to>
      <xdr:col>1</xdr:col>
      <xdr:colOff>1313828</xdr:colOff>
      <xdr:row>1048576</xdr:row>
      <xdr:rowOff>792000</xdr:rowOff>
    </xdr:to>
    <xdr:pic>
      <xdr:nvPicPr>
        <xdr:cNvPr id="26" name="Εικόνα 25" descr="ΑΦΑΛΟΣ ΚΛΕΙΔΑΡΙΑΣ 40ΜΜ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34866" y="11884269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212481</xdr:colOff>
      <xdr:row>18</xdr:row>
      <xdr:rowOff>21981</xdr:rowOff>
    </xdr:from>
    <xdr:to>
      <xdr:col>1</xdr:col>
      <xdr:colOff>1328481</xdr:colOff>
      <xdr:row>1048576</xdr:row>
      <xdr:rowOff>792000</xdr:rowOff>
    </xdr:to>
    <xdr:pic>
      <xdr:nvPicPr>
        <xdr:cNvPr id="27" name="Εικόνα 26" descr="DSC02961 (WinCE)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9519" y="12712212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212481</xdr:colOff>
      <xdr:row>19</xdr:row>
      <xdr:rowOff>14654</xdr:rowOff>
    </xdr:from>
    <xdr:to>
      <xdr:col>1</xdr:col>
      <xdr:colOff>1328481</xdr:colOff>
      <xdr:row>1048576</xdr:row>
      <xdr:rowOff>792000</xdr:rowOff>
    </xdr:to>
    <xdr:pic>
      <xdr:nvPicPr>
        <xdr:cNvPr id="28" name="Εικόνα 27" descr="DSC02966 (WinCE)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49519" y="13525500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205154</xdr:colOff>
      <xdr:row>20</xdr:row>
      <xdr:rowOff>21980</xdr:rowOff>
    </xdr:from>
    <xdr:to>
      <xdr:col>1</xdr:col>
      <xdr:colOff>1321154</xdr:colOff>
      <xdr:row>1048576</xdr:row>
      <xdr:rowOff>792000</xdr:rowOff>
    </xdr:to>
    <xdr:pic>
      <xdr:nvPicPr>
        <xdr:cNvPr id="29" name="Εικόνα 28" descr="ΜΕΝΤΕΣΕΣ ΑΛΟΥΜ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2192" y="14353442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307731</xdr:colOff>
      <xdr:row>21</xdr:row>
      <xdr:rowOff>7327</xdr:rowOff>
    </xdr:from>
    <xdr:to>
      <xdr:col>1</xdr:col>
      <xdr:colOff>1348151</xdr:colOff>
      <xdr:row>21</xdr:row>
      <xdr:rowOff>799327</xdr:rowOff>
    </xdr:to>
    <xdr:pic>
      <xdr:nvPicPr>
        <xdr:cNvPr id="30" name="Εικόνα 29" descr="ΤΑΠΑ ΑΛΟΥΜ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69" y="15159404"/>
          <a:ext cx="104042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307731</xdr:colOff>
      <xdr:row>22</xdr:row>
      <xdr:rowOff>21981</xdr:rowOff>
    </xdr:from>
    <xdr:to>
      <xdr:col>1</xdr:col>
      <xdr:colOff>1348150</xdr:colOff>
      <xdr:row>22</xdr:row>
      <xdr:rowOff>813981</xdr:rowOff>
    </xdr:to>
    <xdr:pic>
      <xdr:nvPicPr>
        <xdr:cNvPr id="31" name="Εικόνα 30" descr="ΤΑΠΑ ΑΛΟΥΜ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69" y="15994673"/>
          <a:ext cx="1040419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278422</xdr:colOff>
      <xdr:row>23</xdr:row>
      <xdr:rowOff>14654</xdr:rowOff>
    </xdr:from>
    <xdr:to>
      <xdr:col>1</xdr:col>
      <xdr:colOff>1394422</xdr:colOff>
      <xdr:row>1048576</xdr:row>
      <xdr:rowOff>792000</xdr:rowOff>
    </xdr:to>
    <xdr:pic>
      <xdr:nvPicPr>
        <xdr:cNvPr id="32" name="2 - Εικόνα" descr="ΤΑΚΑΚΙ ΠΛΑΣΤΙΚΟ ΜΕ ΤΡΥΠΑ Φ12 ΟΔΗΓΟΥ 72Χ75ΜΜ.JPG"/>
        <xdr:cNvPicPr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615460" y="16807962"/>
          <a:ext cx="1116000" cy="79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278423</xdr:colOff>
      <xdr:row>24</xdr:row>
      <xdr:rowOff>14654</xdr:rowOff>
    </xdr:from>
    <xdr:to>
      <xdr:col>1</xdr:col>
      <xdr:colOff>1394423</xdr:colOff>
      <xdr:row>1048576</xdr:row>
      <xdr:rowOff>792000</xdr:rowOff>
    </xdr:to>
    <xdr:pic>
      <xdr:nvPicPr>
        <xdr:cNvPr id="33" name="Εικόνα 32" descr="ΡΟΖΕΤΑ ΙΝΟΧ Φ90 ΜΕ ΠΕΙΡΟ Φ12 (WinCE)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15461" y="17628577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278423</xdr:colOff>
      <xdr:row>25</xdr:row>
      <xdr:rowOff>14654</xdr:rowOff>
    </xdr:from>
    <xdr:ext cx="1116000" cy="792000"/>
    <xdr:pic>
      <xdr:nvPicPr>
        <xdr:cNvPr id="37" name="Εικόνα 36" descr="ΒΑΣΗ ΠΛΑΣΤΙΚΟ 50Χ30Χ30ΜΜ ΜΥΛΙ ΜΕ ΠΕΙΡΟ Φ12 (WinCE)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15461" y="18449192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278422</xdr:colOff>
      <xdr:row>26</xdr:row>
      <xdr:rowOff>7327</xdr:rowOff>
    </xdr:from>
    <xdr:to>
      <xdr:col>1</xdr:col>
      <xdr:colOff>1394422</xdr:colOff>
      <xdr:row>26</xdr:row>
      <xdr:rowOff>799327</xdr:rowOff>
    </xdr:to>
    <xdr:pic>
      <xdr:nvPicPr>
        <xdr:cNvPr id="38" name="Εικόνα 94" descr="ΒΑΣΗ ΠΛΑΣΤΙΚΟ 50Χ30Χ30ΜΜ ΜΥΛΙ ΜΕ ΤΡΥΠΑ Φ12 (WinCE)"/>
        <xdr:cNvPicPr>
          <a:picLocks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460" y="19262481"/>
          <a:ext cx="1116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293077</xdr:colOff>
      <xdr:row>27</xdr:row>
      <xdr:rowOff>21981</xdr:rowOff>
    </xdr:from>
    <xdr:to>
      <xdr:col>1</xdr:col>
      <xdr:colOff>1409077</xdr:colOff>
      <xdr:row>1048576</xdr:row>
      <xdr:rowOff>792000</xdr:rowOff>
    </xdr:to>
    <xdr:pic>
      <xdr:nvPicPr>
        <xdr:cNvPr id="39" name="Εικόνα 38" descr="ΡΑΟΥΛΟ 7275 (WinCE)"/>
        <xdr:cNvPicPr/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30115" y="20097750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300404</xdr:colOff>
      <xdr:row>28</xdr:row>
      <xdr:rowOff>7327</xdr:rowOff>
    </xdr:from>
    <xdr:to>
      <xdr:col>1</xdr:col>
      <xdr:colOff>1416404</xdr:colOff>
      <xdr:row>1048576</xdr:row>
      <xdr:rowOff>792000</xdr:rowOff>
    </xdr:to>
    <xdr:pic>
      <xdr:nvPicPr>
        <xdr:cNvPr id="40" name="Εικόνα 39" descr="ΒΑΣΗ ΣΙΔΕΡ"/>
        <xdr:cNvPicPr/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37442" y="20903712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256443</xdr:colOff>
      <xdr:row>16</xdr:row>
      <xdr:rowOff>21980</xdr:rowOff>
    </xdr:from>
    <xdr:to>
      <xdr:col>1</xdr:col>
      <xdr:colOff>1307913</xdr:colOff>
      <xdr:row>16</xdr:row>
      <xdr:rowOff>813980</xdr:rowOff>
    </xdr:to>
    <xdr:pic>
      <xdr:nvPicPr>
        <xdr:cNvPr id="41" name="Εικόνα 40" descr="ΜΠΑΖΑ ΑΛΟΥΜ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81" y="12712211"/>
          <a:ext cx="105147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256442</xdr:colOff>
      <xdr:row>14</xdr:row>
      <xdr:rowOff>813288</xdr:rowOff>
    </xdr:from>
    <xdr:to>
      <xdr:col>1</xdr:col>
      <xdr:colOff>1296862</xdr:colOff>
      <xdr:row>15</xdr:row>
      <xdr:rowOff>784673</xdr:rowOff>
    </xdr:to>
    <xdr:pic>
      <xdr:nvPicPr>
        <xdr:cNvPr id="42" name="Εικόνα 41" descr="ΜΠΑΖΑ ΑΛΟΥΜ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80" y="11862288"/>
          <a:ext cx="104042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234462</xdr:colOff>
      <xdr:row>29</xdr:row>
      <xdr:rowOff>43961</xdr:rowOff>
    </xdr:from>
    <xdr:to>
      <xdr:col>1</xdr:col>
      <xdr:colOff>1425087</xdr:colOff>
      <xdr:row>29</xdr:row>
      <xdr:rowOff>786911</xdr:rowOff>
    </xdr:to>
    <xdr:pic>
      <xdr:nvPicPr>
        <xdr:cNvPr id="43" name="Εικόνα 42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3402192"/>
          <a:ext cx="1190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234462</xdr:colOff>
      <xdr:row>30</xdr:row>
      <xdr:rowOff>43961</xdr:rowOff>
    </xdr:from>
    <xdr:to>
      <xdr:col>1</xdr:col>
      <xdr:colOff>1425087</xdr:colOff>
      <xdr:row>30</xdr:row>
      <xdr:rowOff>786911</xdr:rowOff>
    </xdr:to>
    <xdr:pic>
      <xdr:nvPicPr>
        <xdr:cNvPr id="44" name="Εικόνα 43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3402192"/>
          <a:ext cx="1190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432288</xdr:colOff>
      <xdr:row>31</xdr:row>
      <xdr:rowOff>183173</xdr:rowOff>
    </xdr:from>
    <xdr:to>
      <xdr:col>1</xdr:col>
      <xdr:colOff>1280013</xdr:colOff>
      <xdr:row>31</xdr:row>
      <xdr:rowOff>697523</xdr:rowOff>
    </xdr:to>
    <xdr:pic>
      <xdr:nvPicPr>
        <xdr:cNvPr id="45" name="Εικόνα 44" descr="Π ΑΛ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26" y="25182635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432288</xdr:colOff>
      <xdr:row>32</xdr:row>
      <xdr:rowOff>153865</xdr:rowOff>
    </xdr:from>
    <xdr:to>
      <xdr:col>1</xdr:col>
      <xdr:colOff>1289538</xdr:colOff>
      <xdr:row>32</xdr:row>
      <xdr:rowOff>639640</xdr:rowOff>
    </xdr:to>
    <xdr:pic>
      <xdr:nvPicPr>
        <xdr:cNvPr id="46" name="Εικόνα 45" descr="Π ΠΛ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26" y="25973942"/>
          <a:ext cx="8572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432288</xdr:colOff>
      <xdr:row>33</xdr:row>
      <xdr:rowOff>153865</xdr:rowOff>
    </xdr:from>
    <xdr:to>
      <xdr:col>1</xdr:col>
      <xdr:colOff>1289538</xdr:colOff>
      <xdr:row>33</xdr:row>
      <xdr:rowOff>639640</xdr:rowOff>
    </xdr:to>
    <xdr:pic>
      <xdr:nvPicPr>
        <xdr:cNvPr id="47" name="Εικόνα 46" descr="Π ΠΛ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326" y="25973942"/>
          <a:ext cx="8572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505558</xdr:colOff>
      <xdr:row>34</xdr:row>
      <xdr:rowOff>124557</xdr:rowOff>
    </xdr:from>
    <xdr:to>
      <xdr:col>1</xdr:col>
      <xdr:colOff>1200883</xdr:colOff>
      <xdr:row>34</xdr:row>
      <xdr:rowOff>705582</xdr:rowOff>
    </xdr:to>
    <xdr:pic>
      <xdr:nvPicPr>
        <xdr:cNvPr id="48" name="Εικόνα 47" descr="Γ ΠΛ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596" y="27585865"/>
          <a:ext cx="695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505558</xdr:colOff>
      <xdr:row>35</xdr:row>
      <xdr:rowOff>124557</xdr:rowOff>
    </xdr:from>
    <xdr:to>
      <xdr:col>1</xdr:col>
      <xdr:colOff>1200883</xdr:colOff>
      <xdr:row>35</xdr:row>
      <xdr:rowOff>705582</xdr:rowOff>
    </xdr:to>
    <xdr:pic>
      <xdr:nvPicPr>
        <xdr:cNvPr id="49" name="Εικόνα 48" descr="Γ ΠΛ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596" y="27585865"/>
          <a:ext cx="695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197827</xdr:colOff>
      <xdr:row>36</xdr:row>
      <xdr:rowOff>7327</xdr:rowOff>
    </xdr:from>
    <xdr:to>
      <xdr:col>1</xdr:col>
      <xdr:colOff>1392262</xdr:colOff>
      <xdr:row>1048576</xdr:row>
      <xdr:rowOff>792000</xdr:rowOff>
    </xdr:to>
    <xdr:pic>
      <xdr:nvPicPr>
        <xdr:cNvPr id="50" name="Εικόνα 49" descr="DSC02123 (WinCE)"/>
        <xdr:cNvPicPr/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34865" y="29109865"/>
          <a:ext cx="1194435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271096</xdr:colOff>
      <xdr:row>37</xdr:row>
      <xdr:rowOff>21981</xdr:rowOff>
    </xdr:from>
    <xdr:to>
      <xdr:col>1</xdr:col>
      <xdr:colOff>1387096</xdr:colOff>
      <xdr:row>1048576</xdr:row>
      <xdr:rowOff>792000</xdr:rowOff>
    </xdr:to>
    <xdr:pic>
      <xdr:nvPicPr>
        <xdr:cNvPr id="51" name="Εικόνα 50" descr="C:\Documents and Settings\Sal4\My Documents\ΕΞΑΡΤΗΜΑΤΑ - ΥΛΙΚΑ SALINOX\ΜΙΚΡΟ ΜΕΓΕΘΟΣ\DSC02119 (WinCE).JPG"/>
        <xdr:cNvPicPr/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08134" y="29945135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278423</xdr:colOff>
      <xdr:row>38</xdr:row>
      <xdr:rowOff>21981</xdr:rowOff>
    </xdr:from>
    <xdr:to>
      <xdr:col>1</xdr:col>
      <xdr:colOff>1394423</xdr:colOff>
      <xdr:row>1048576</xdr:row>
      <xdr:rowOff>792000</xdr:rowOff>
    </xdr:to>
    <xdr:pic>
      <xdr:nvPicPr>
        <xdr:cNvPr id="52" name="Εικόνα 51" descr="DSC02974 (WinCE)"/>
        <xdr:cNvPicPr/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15461" y="30765750"/>
          <a:ext cx="1116000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315057</xdr:colOff>
      <xdr:row>39</xdr:row>
      <xdr:rowOff>21981</xdr:rowOff>
    </xdr:from>
    <xdr:to>
      <xdr:col>1</xdr:col>
      <xdr:colOff>1334232</xdr:colOff>
      <xdr:row>1048576</xdr:row>
      <xdr:rowOff>792000</xdr:rowOff>
    </xdr:to>
    <xdr:pic>
      <xdr:nvPicPr>
        <xdr:cNvPr id="53" name="Εικόνα 52" descr="ΛΑΣΤΙΧΟ krifis"/>
        <xdr:cNvPicPr/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2095" y="31586366"/>
          <a:ext cx="1019175" cy="79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14654</xdr:colOff>
      <xdr:row>42</xdr:row>
      <xdr:rowOff>14654</xdr:rowOff>
    </xdr:from>
    <xdr:ext cx="5883520" cy="781240"/>
    <xdr:sp macro="" textlink="">
      <xdr:nvSpPr>
        <xdr:cNvPr id="3" name="TextBox 2"/>
        <xdr:cNvSpPr txBox="1"/>
      </xdr:nvSpPr>
      <xdr:spPr>
        <a:xfrm>
          <a:off x="351692" y="34040885"/>
          <a:ext cx="588352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Over  20.000€  = 5%    </a:t>
          </a:r>
          <a:r>
            <a:rPr lang="el-GR" sz="1100"/>
            <a:t>    </a:t>
          </a:r>
          <a:r>
            <a:rPr lang="en-US" sz="1100"/>
            <a:t>       /         Over  25.000€  =  7%          </a:t>
          </a:r>
          <a:r>
            <a:rPr lang="el-GR" sz="1100"/>
            <a:t>  </a:t>
          </a:r>
          <a:r>
            <a:rPr lang="en-US" sz="1100"/>
            <a:t>      /   </a:t>
          </a:r>
          <a:r>
            <a:rPr lang="el-GR" sz="1100"/>
            <a:t>   </a:t>
          </a:r>
          <a:r>
            <a:rPr lang="en-US" sz="1100"/>
            <a:t>    Over</a:t>
          </a:r>
          <a:r>
            <a:rPr lang="en-US" sz="1100" baseline="0"/>
            <a:t> </a:t>
          </a:r>
          <a:r>
            <a:rPr lang="en-US" sz="1100"/>
            <a:t>30.000€  = 10%  </a:t>
          </a:r>
          <a:endParaRPr lang="el-GR" sz="1100"/>
        </a:p>
        <a:p>
          <a:r>
            <a:rPr lang="en-US" sz="1100"/>
            <a:t>Over  35.000€ =  12%       </a:t>
          </a:r>
          <a:r>
            <a:rPr lang="el-GR" sz="1100"/>
            <a:t> </a:t>
          </a:r>
          <a:r>
            <a:rPr lang="en-US" sz="1100"/>
            <a:t>    /      </a:t>
          </a:r>
          <a:r>
            <a:rPr lang="el-GR" sz="1100"/>
            <a:t> </a:t>
          </a:r>
          <a:r>
            <a:rPr lang="en-US" sz="1100"/>
            <a:t>   Over  40.000€  = 15%             </a:t>
          </a:r>
          <a:r>
            <a:rPr lang="el-GR" sz="1100"/>
            <a:t> </a:t>
          </a:r>
          <a:r>
            <a:rPr lang="en-US" sz="1100"/>
            <a:t> /          </a:t>
          </a:r>
          <a:r>
            <a:rPr lang="el-GR" sz="1100"/>
            <a:t>  </a:t>
          </a:r>
          <a:r>
            <a:rPr lang="en-US" sz="1100"/>
            <a:t>Over 45.000€  = 15% </a:t>
          </a:r>
          <a:endParaRPr lang="el-GR" sz="1100"/>
        </a:p>
        <a:p>
          <a:r>
            <a:rPr lang="en-US" sz="1100"/>
            <a:t>Over  50.000€ =  20%          </a:t>
          </a:r>
          <a:r>
            <a:rPr lang="el-GR" sz="1100"/>
            <a:t>  </a:t>
          </a:r>
          <a:r>
            <a:rPr lang="en-US" sz="1100"/>
            <a:t>/      </a:t>
          </a:r>
          <a:r>
            <a:rPr lang="el-GR" sz="1100"/>
            <a:t> </a:t>
          </a:r>
          <a:r>
            <a:rPr lang="en-US" sz="1100"/>
            <a:t>   Over  60.000€  = 22%             </a:t>
          </a:r>
          <a:r>
            <a:rPr lang="el-GR" sz="1100"/>
            <a:t> </a:t>
          </a:r>
          <a:r>
            <a:rPr lang="en-US" sz="1100"/>
            <a:t> /            Over 70.000€  = 24%    </a:t>
          </a:r>
          <a:endParaRPr lang="el-GR" sz="1100"/>
        </a:p>
        <a:p>
          <a:r>
            <a:rPr lang="en-US" sz="1100"/>
            <a:t>Over  80.000€ =  26%           /     </a:t>
          </a:r>
          <a:r>
            <a:rPr lang="el-GR" sz="1100"/>
            <a:t>  </a:t>
          </a:r>
          <a:r>
            <a:rPr lang="en-US" sz="1100"/>
            <a:t>    Over  90.000€  = 28%              /      </a:t>
          </a:r>
          <a:r>
            <a:rPr lang="el-GR" sz="1100"/>
            <a:t>     </a:t>
          </a:r>
          <a:r>
            <a:rPr lang="en-US" sz="1100"/>
            <a:t>  Over100.000€+  = 30%(max.)</a:t>
          </a:r>
          <a:endParaRPr lang="el-GR" sz="1100"/>
        </a:p>
      </xdr:txBody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B1:M76"/>
  <sheetViews>
    <sheetView tabSelected="1" topLeftCell="A19" workbookViewId="0">
      <selection activeCell="G31" sqref="G31"/>
    </sheetView>
  </sheetViews>
  <sheetFormatPr baseColWidth="10" defaultColWidth="8.83203125" defaultRowHeight="14" x14ac:dyDescent="0"/>
  <cols>
    <col min="1" max="1" width="1" style="1" customWidth="1"/>
    <col min="2" max="3" width="8.83203125" style="1"/>
    <col min="4" max="4" width="10.33203125" style="1" bestFit="1" customWidth="1"/>
    <col min="5" max="5" width="10.33203125" style="1" customWidth="1"/>
    <col min="6" max="6" width="4.83203125" style="1" customWidth="1"/>
    <col min="7" max="7" width="14.5" style="1" customWidth="1"/>
    <col min="8" max="8" width="18.1640625" style="1" customWidth="1"/>
    <col min="9" max="9" width="23.5" style="1" customWidth="1"/>
    <col min="10" max="16384" width="8.83203125" style="1"/>
  </cols>
  <sheetData>
    <row r="1" spans="2:11" ht="12" customHeight="1">
      <c r="B1" s="14"/>
      <c r="C1" s="11"/>
      <c r="D1" s="11"/>
      <c r="E1" s="11"/>
    </row>
    <row r="2" spans="2:11" ht="12" customHeight="1">
      <c r="B2" s="13"/>
      <c r="C2" s="11"/>
      <c r="D2" s="11"/>
      <c r="E2" s="11"/>
    </row>
    <row r="3" spans="2:11" ht="12" customHeight="1">
      <c r="B3" s="13"/>
      <c r="C3" s="11"/>
      <c r="D3" s="11"/>
      <c r="E3" s="11"/>
    </row>
    <row r="4" spans="2:11" ht="12" customHeight="1">
      <c r="B4" s="13"/>
      <c r="C4" s="11"/>
      <c r="D4" s="11"/>
      <c r="E4" s="11"/>
    </row>
    <row r="5" spans="2:11" ht="12" customHeight="1">
      <c r="B5" s="12"/>
      <c r="C5" s="11"/>
      <c r="D5" s="12"/>
      <c r="E5" s="11"/>
    </row>
    <row r="6" spans="2:11" ht="10" customHeight="1"/>
    <row r="7" spans="2:11" ht="24" thickBot="1">
      <c r="B7" s="5" t="s">
        <v>138</v>
      </c>
      <c r="C7" s="2"/>
      <c r="D7" s="2"/>
      <c r="E7" s="2"/>
      <c r="F7" s="2"/>
      <c r="G7" s="2"/>
      <c r="H7" s="2"/>
      <c r="I7" s="6" t="s">
        <v>137</v>
      </c>
      <c r="J7" s="2"/>
      <c r="K7" s="2"/>
    </row>
    <row r="8" spans="2:11" ht="15.75" customHeight="1">
      <c r="B8" s="102" t="s">
        <v>14</v>
      </c>
      <c r="C8" s="102"/>
      <c r="D8" s="102"/>
      <c r="E8" s="102"/>
      <c r="F8" s="102"/>
      <c r="G8" s="103"/>
      <c r="H8" s="97" t="s">
        <v>15</v>
      </c>
      <c r="I8" s="86" t="s">
        <v>139</v>
      </c>
    </row>
    <row r="9" spans="2:11" ht="27" customHeight="1" thickBot="1">
      <c r="B9" s="102"/>
      <c r="C9" s="102"/>
      <c r="D9" s="102"/>
      <c r="E9" s="102"/>
      <c r="F9" s="102"/>
      <c r="G9" s="103"/>
      <c r="H9" s="98"/>
      <c r="I9" s="87"/>
    </row>
    <row r="10" spans="2:11" ht="20" customHeight="1">
      <c r="H10" s="23" t="s">
        <v>0</v>
      </c>
      <c r="I10" s="109">
        <v>2600</v>
      </c>
    </row>
    <row r="11" spans="2:11" ht="20" customHeight="1">
      <c r="H11" s="3" t="s">
        <v>1</v>
      </c>
      <c r="I11" s="110">
        <v>2730</v>
      </c>
    </row>
    <row r="12" spans="2:11" ht="20" customHeight="1">
      <c r="H12" s="3" t="s">
        <v>2</v>
      </c>
      <c r="I12" s="111">
        <v>2795</v>
      </c>
    </row>
    <row r="13" spans="2:11" ht="20" customHeight="1">
      <c r="H13" s="3" t="s">
        <v>3</v>
      </c>
      <c r="I13" s="110">
        <v>2860</v>
      </c>
    </row>
    <row r="14" spans="2:11" ht="20" customHeight="1">
      <c r="H14" s="3" t="s">
        <v>4</v>
      </c>
      <c r="I14" s="111">
        <v>2925</v>
      </c>
    </row>
    <row r="15" spans="2:11" ht="20" customHeight="1">
      <c r="H15" s="3" t="s">
        <v>5</v>
      </c>
      <c r="I15" s="110">
        <v>2990</v>
      </c>
    </row>
    <row r="16" spans="2:11" ht="20" customHeight="1">
      <c r="H16" s="3" t="s">
        <v>6</v>
      </c>
      <c r="I16" s="111">
        <v>3055</v>
      </c>
    </row>
    <row r="17" spans="2:11" ht="20" customHeight="1">
      <c r="H17" s="3" t="s">
        <v>7</v>
      </c>
      <c r="I17" s="110">
        <v>2730</v>
      </c>
    </row>
    <row r="18" spans="2:11" ht="20" customHeight="1">
      <c r="H18" s="3" t="s">
        <v>8</v>
      </c>
      <c r="I18" s="111">
        <v>3185</v>
      </c>
    </row>
    <row r="19" spans="2:11" ht="20" customHeight="1">
      <c r="H19" s="3" t="s">
        <v>9</v>
      </c>
      <c r="I19" s="110">
        <v>3250</v>
      </c>
    </row>
    <row r="20" spans="2:11" ht="20" customHeight="1">
      <c r="H20" s="3" t="s">
        <v>10</v>
      </c>
      <c r="I20" s="111">
        <v>3315</v>
      </c>
    </row>
    <row r="21" spans="2:11" ht="20" customHeight="1">
      <c r="H21" s="3" t="s">
        <v>11</v>
      </c>
      <c r="I21" s="110">
        <v>3380</v>
      </c>
    </row>
    <row r="22" spans="2:11" ht="20" customHeight="1">
      <c r="H22" s="3" t="s">
        <v>12</v>
      </c>
      <c r="I22" s="111">
        <v>3445</v>
      </c>
    </row>
    <row r="23" spans="2:11" ht="20" customHeight="1" thickBot="1">
      <c r="H23" s="4" t="s">
        <v>13</v>
      </c>
      <c r="I23" s="112">
        <v>3510</v>
      </c>
    </row>
    <row r="24" spans="2:11" ht="20" customHeight="1">
      <c r="H24" s="21"/>
      <c r="I24" s="24"/>
    </row>
    <row r="25" spans="2:11" ht="20" customHeight="1">
      <c r="H25" s="21"/>
      <c r="I25" s="22"/>
    </row>
    <row r="26" spans="2:11" ht="20" customHeight="1">
      <c r="H26" s="21"/>
      <c r="I26" s="24"/>
    </row>
    <row r="27" spans="2:11" ht="10" customHeight="1" thickBot="1"/>
    <row r="28" spans="2:11" ht="18" customHeight="1">
      <c r="B28" s="99" t="s">
        <v>16</v>
      </c>
      <c r="C28" s="100"/>
      <c r="D28" s="100"/>
      <c r="E28" s="100"/>
      <c r="F28" s="101"/>
      <c r="G28" s="8" t="s">
        <v>17</v>
      </c>
      <c r="I28" s="18" t="s">
        <v>34</v>
      </c>
    </row>
    <row r="29" spans="2:11">
      <c r="B29" s="82" t="s">
        <v>29</v>
      </c>
      <c r="C29" s="83"/>
      <c r="D29" s="83"/>
      <c r="E29" s="83"/>
      <c r="F29" s="84"/>
      <c r="G29" s="113">
        <v>416</v>
      </c>
    </row>
    <row r="30" spans="2:11">
      <c r="B30" s="82" t="s">
        <v>30</v>
      </c>
      <c r="C30" s="83"/>
      <c r="D30" s="83"/>
      <c r="E30" s="83"/>
      <c r="F30" s="84"/>
      <c r="G30" s="113">
        <v>585</v>
      </c>
      <c r="J30" s="19"/>
      <c r="K30" s="10"/>
    </row>
    <row r="31" spans="2:11">
      <c r="B31" s="82" t="s">
        <v>31</v>
      </c>
      <c r="C31" s="83"/>
      <c r="D31" s="83"/>
      <c r="E31" s="83"/>
      <c r="F31" s="84"/>
      <c r="G31" s="113">
        <v>1105</v>
      </c>
      <c r="K31" s="10"/>
    </row>
    <row r="32" spans="2:11" ht="15" thickBot="1">
      <c r="B32" s="74" t="s">
        <v>32</v>
      </c>
      <c r="C32" s="75"/>
      <c r="D32" s="75"/>
      <c r="E32" s="75"/>
      <c r="F32" s="85"/>
      <c r="G32" s="114">
        <v>1170</v>
      </c>
      <c r="K32" s="10"/>
    </row>
    <row r="33" spans="2:11" ht="10" customHeight="1" thickBot="1">
      <c r="K33" s="10"/>
    </row>
    <row r="34" spans="2:11">
      <c r="B34" s="59" t="s">
        <v>18</v>
      </c>
      <c r="C34" s="88"/>
      <c r="D34" s="88"/>
      <c r="E34" s="88"/>
      <c r="F34" s="89"/>
      <c r="G34" s="9"/>
      <c r="K34" s="10"/>
    </row>
    <row r="35" spans="2:11" ht="15" thickBot="1">
      <c r="B35" s="92" t="s">
        <v>19</v>
      </c>
      <c r="C35" s="93"/>
      <c r="D35" s="93"/>
      <c r="E35" s="93"/>
      <c r="F35" s="94"/>
      <c r="J35" s="19"/>
    </row>
    <row r="36" spans="2:11">
      <c r="B36" s="59" t="s">
        <v>20</v>
      </c>
      <c r="C36" s="88"/>
      <c r="D36" s="60"/>
      <c r="E36" s="95">
        <v>375</v>
      </c>
      <c r="F36" s="96"/>
      <c r="J36" s="19"/>
    </row>
    <row r="37" spans="2:11">
      <c r="B37" s="82" t="s">
        <v>21</v>
      </c>
      <c r="C37" s="83"/>
      <c r="D37" s="84"/>
      <c r="E37" s="90">
        <v>220</v>
      </c>
      <c r="F37" s="91"/>
      <c r="G37" s="25" t="str">
        <f>IF(E37&gt;300,"WRONG HEIGHT",IF(E37&lt;50,"WRONG HEIGHT"," "))</f>
        <v xml:space="preserve"> </v>
      </c>
      <c r="J37" s="19"/>
    </row>
    <row r="38" spans="2:11">
      <c r="B38" s="82" t="s">
        <v>22</v>
      </c>
      <c r="C38" s="83"/>
      <c r="D38" s="84"/>
      <c r="E38" s="90" t="s">
        <v>140</v>
      </c>
      <c r="F38" s="91"/>
    </row>
    <row r="39" spans="2:11">
      <c r="B39" s="82" t="s">
        <v>23</v>
      </c>
      <c r="C39" s="83"/>
      <c r="D39" s="84"/>
      <c r="E39" s="90">
        <v>5</v>
      </c>
      <c r="F39" s="91"/>
      <c r="G39" s="27" t="str">
        <f>IF('F1 READY'!B53&gt;80,"INCREASE THE PANELS",IF('F1 READY'!B60&gt;100,"INCREASE THE PANELS"," "))</f>
        <v xml:space="preserve"> </v>
      </c>
    </row>
    <row r="40" spans="2:11" ht="15" thickBot="1">
      <c r="B40" s="74" t="str">
        <f>IF(E38="F6w.3","Width of opening door for F6w.3"," ")</f>
        <v xml:space="preserve"> </v>
      </c>
      <c r="C40" s="75"/>
      <c r="D40" s="85"/>
      <c r="E40" s="77"/>
      <c r="F40" s="78"/>
      <c r="G40" s="25" t="str">
        <f>IF(E38="F6w.3","FILL THE LEFT GAP"," ")</f>
        <v xml:space="preserve"> </v>
      </c>
    </row>
    <row r="41" spans="2:11" ht="15" thickBot="1">
      <c r="B41" s="79"/>
      <c r="C41" s="80"/>
      <c r="D41" s="80"/>
      <c r="E41" s="80"/>
      <c r="F41" s="81"/>
    </row>
    <row r="42" spans="2:11">
      <c r="B42" s="59" t="s">
        <v>24</v>
      </c>
      <c r="C42" s="60"/>
      <c r="D42" s="61" t="s">
        <v>29</v>
      </c>
      <c r="E42" s="62"/>
      <c r="F42" s="63"/>
    </row>
    <row r="43" spans="2:11" ht="15" thickBot="1">
      <c r="B43" s="74" t="s">
        <v>25</v>
      </c>
      <c r="C43" s="75"/>
      <c r="D43" s="71" t="s">
        <v>35</v>
      </c>
      <c r="E43" s="72"/>
      <c r="F43" s="73"/>
      <c r="G43" s="20"/>
    </row>
    <row r="44" spans="2:11" ht="15" thickBot="1">
      <c r="B44" s="64"/>
      <c r="C44" s="65"/>
      <c r="D44" s="65"/>
      <c r="E44" s="65"/>
      <c r="F44" s="66"/>
    </row>
    <row r="45" spans="2:11">
      <c r="B45" s="67" t="s">
        <v>26</v>
      </c>
      <c r="C45" s="68"/>
      <c r="D45" s="68"/>
      <c r="E45" s="69">
        <v>0</v>
      </c>
      <c r="F45" s="70"/>
    </row>
    <row r="46" spans="2:11">
      <c r="B46" s="15" t="s">
        <v>27</v>
      </c>
      <c r="C46" s="7"/>
      <c r="D46" s="7"/>
      <c r="E46" s="115">
        <f>IF('F1 READY'!D43="Natural anodized",'F1 READY'!G63*1,IF('F1 READY'!D43="Ral electrostatic",'F1 READY'!G63*1.05,IF(D43="Special electrostatic",'F1 READY'!G63*1.1,IF('F1 READY'!D43="Wooden imitation",'F1 READY'!G63*1.25,IF('F1 READY'!D43="Inox imitation",'F1 READY'!G63*1.2,)))))</f>
        <v>15925</v>
      </c>
      <c r="F46" s="116"/>
      <c r="G46" s="26" t="str">
        <f>IF(G39="INCREASE THE PANELS","WRONG PRICE"," ")</f>
        <v xml:space="preserve"> </v>
      </c>
    </row>
    <row r="47" spans="2:11" ht="15" thickBot="1">
      <c r="B47" s="16" t="s">
        <v>28</v>
      </c>
      <c r="C47" s="17"/>
      <c r="D47" s="17"/>
      <c r="E47" s="117">
        <f>E46+'F1 READY'!G54</f>
        <v>18974.8</v>
      </c>
      <c r="F47" s="118"/>
      <c r="G47" s="26" t="str">
        <f>IF(G39="INCREASE THE PANELS","WRONG PRICE"," ")</f>
        <v xml:space="preserve"> </v>
      </c>
    </row>
    <row r="48" spans="2:11">
      <c r="B48" s="76"/>
      <c r="C48" s="76"/>
      <c r="D48" s="76"/>
      <c r="E48" s="76"/>
      <c r="F48" s="76"/>
      <c r="G48" s="76"/>
      <c r="H48" s="76"/>
      <c r="I48" s="76"/>
    </row>
    <row r="49" spans="2:13">
      <c r="B49" s="29" t="s">
        <v>33</v>
      </c>
      <c r="C49" s="28"/>
      <c r="D49" s="28"/>
      <c r="E49" s="28"/>
      <c r="F49" s="28"/>
      <c r="G49" s="28"/>
    </row>
    <row r="50" spans="2:13">
      <c r="B50" s="10"/>
      <c r="C50" s="10"/>
      <c r="D50" s="10"/>
      <c r="E50" s="10"/>
      <c r="F50" s="10"/>
      <c r="G50" s="10"/>
      <c r="H50" s="10"/>
      <c r="I50" s="19"/>
      <c r="J50" s="19"/>
      <c r="K50" s="19"/>
      <c r="L50" s="19"/>
      <c r="M50" s="19"/>
    </row>
    <row r="51" spans="2:13">
      <c r="B51" s="26"/>
      <c r="C51" s="26"/>
      <c r="D51" s="26"/>
      <c r="E51" s="26"/>
      <c r="F51" s="26"/>
      <c r="G51" s="26"/>
      <c r="H51" s="26"/>
      <c r="I51" s="26"/>
      <c r="J51" s="26"/>
      <c r="K51" s="19"/>
      <c r="L51" s="19"/>
      <c r="M51" s="19"/>
    </row>
    <row r="52" spans="2:13">
      <c r="B52" s="10"/>
      <c r="C52" s="10"/>
      <c r="D52" s="10"/>
      <c r="E52" s="10"/>
      <c r="F52" s="10"/>
      <c r="G52" s="10"/>
      <c r="H52" s="10"/>
      <c r="I52" s="10"/>
      <c r="J52" s="26"/>
      <c r="K52" s="19"/>
      <c r="L52" s="19"/>
      <c r="M52" s="19"/>
    </row>
    <row r="53" spans="2:13">
      <c r="B53" s="10">
        <f>'F1 READY'!E36/'F1 READY'!E39</f>
        <v>75</v>
      </c>
      <c r="C53" s="10">
        <f>IF(B53&lt;35,'F1 READY'!I10,IF(B53&lt;41,'F1 READY'!I11,IF(B53&lt;46,'F1 READY'!I12,IF(B53&lt;51,'F1 READY'!I13,IF(B53&lt;56,'F1 READY'!I14,IF(B53&lt;61,'F1 READY'!I15,IF(B53&lt;66,'F1 READY'!I16,IF(B53&lt;71,'F1 READY'!I17,IF(B53&lt;76,'F1 READY'!I18,IF(B53&lt;81,'F1 READY'!I19,IF(B53&lt;86,'F1 READY'!I20,IF(B53&lt;91,'F1 READY'!I21,IF(B53&lt;96,'F1 READY'!I22,IF(B53&lt;101,"A "))))))))))))))</f>
        <v>3185</v>
      </c>
      <c r="D53" s="10">
        <f>('F1 READY'!E36*('F1 READY'!E37-24.5))/10000</f>
        <v>7.3312499999999998</v>
      </c>
      <c r="E53" s="10">
        <f>C53*'F1 READY'!E39</f>
        <v>15925</v>
      </c>
      <c r="F53" s="10"/>
      <c r="G53" s="10">
        <f>IF('F1 READY'!D42='F1 READY'!B29,'F1 READY'!G29,IF('F1 READY'!D42='F1 READY'!B30,'F1 READY'!G30,IF('F1 READY'!D42='F1 READY'!B31,'F1 READY'!G31,IF('F1 READY'!D42='F1 READY'!B32,'F1 READY'!G32,"0"))))</f>
        <v>416</v>
      </c>
      <c r="H53" s="10">
        <f>E54+G54</f>
        <v>18974.8</v>
      </c>
      <c r="I53" s="10"/>
      <c r="J53" s="26"/>
      <c r="M53" s="19"/>
    </row>
    <row r="54" spans="2:13">
      <c r="B54" s="10"/>
      <c r="C54" s="10"/>
      <c r="D54" s="10"/>
      <c r="E54" s="10">
        <f>E53-(E53*'F1 READY'!E45)</f>
        <v>15925</v>
      </c>
      <c r="F54" s="10"/>
      <c r="G54" s="10">
        <f>G53*D53</f>
        <v>3049.7999999999997</v>
      </c>
      <c r="H54" s="10"/>
      <c r="I54" s="10"/>
      <c r="J54" s="26"/>
      <c r="K54" s="19"/>
      <c r="L54" s="19"/>
      <c r="M54" s="19"/>
    </row>
    <row r="55" spans="2:13">
      <c r="B55" s="10"/>
      <c r="C55" s="10"/>
      <c r="D55" s="10"/>
      <c r="E55" s="10"/>
      <c r="F55" s="10"/>
      <c r="G55" s="10"/>
      <c r="H55" s="10"/>
      <c r="I55" s="10"/>
      <c r="J55" s="26"/>
      <c r="K55" s="19"/>
      <c r="L55" s="19"/>
      <c r="M55" s="19"/>
    </row>
    <row r="56" spans="2:13">
      <c r="B56" s="10">
        <f>('F1 READY'!E36-'F1 READY'!E40)/('F1 READY'!E39-1)</f>
        <v>93.75</v>
      </c>
      <c r="C56" s="10">
        <f>IF(B56&lt;35,'F1 READY'!I10,IF(B56&lt;41,'F1 READY'!I11,IF(B56&lt;46,'F1 READY'!I12,IF(B56&lt;51,'F1 READY'!I13,IF(B56&lt;56,'F1 READY'!I14,IF(B56&lt;61,'F1 READY'!I15,IF(B56&lt;66,'F1 READY'!I16,IF(B56&lt;71,'F1 READY'!I17,IF(B56&lt;76,'F1 READY'!I18,IF(B56&lt;81,'F1 READY'!I19,IF(B56&lt;86,'F1 READY'!I20,IF(B56&lt;91,'F1 READY'!I21,IF(B56&lt;96,'F1 READY'!I22,IF(B56&lt;101," "))))))))))))))</f>
        <v>3445</v>
      </c>
      <c r="D56" s="10"/>
      <c r="E56" s="10">
        <f>C56*('F1 READY'!E39-1)+(C57)</f>
        <v>16380</v>
      </c>
      <c r="F56" s="10"/>
      <c r="G56" s="10"/>
      <c r="H56" s="10">
        <f>E57+G54</f>
        <v>19429.8</v>
      </c>
      <c r="I56" s="10"/>
      <c r="J56" s="26"/>
      <c r="K56" s="19"/>
      <c r="L56" s="19"/>
      <c r="M56" s="19"/>
    </row>
    <row r="57" spans="2:13">
      <c r="B57" s="10">
        <f>'F1 READY'!E40</f>
        <v>0</v>
      </c>
      <c r="C57" s="10">
        <f>IF(B57&lt;35,'F1 READY'!I10,IF(B57&lt;41,'F1 READY'!I11,IF(B57&lt;46,'F1 READY'!I12,IF(B57&lt;51,'F1 READY'!I13,IF(B57&lt;56,'F1 READY'!I14,IF(B57&lt;61,'F1 READY'!I15,IF(B57&lt;66,'F1 READY'!I16,IF(B57&lt;71,'F1 READY'!I17,IF(B57&lt;76,'F1 READY'!I18,IF(B57&lt;81,'F1 READY'!I19,IF(B57&lt;86,'F1 READY'!I20,IF(B57&lt;91,'F1 READY'!I21,IF(B57&lt;96,'F1 READY'!I22,IF(B57&lt;101,'F1 READY'!I23,IF(B57&lt;106,'F1 READY'!I24,IF(B57&lt;111,'F1 READY'!I25,IF(B57&lt;116,'F1 READY'!I26(B57&lt;121,'F1 READY'!#REF!))))))))))))))))))</f>
        <v>2600</v>
      </c>
      <c r="D57" s="10"/>
      <c r="E57" s="10">
        <f>E56-(E56*'F1 READY'!E45)</f>
        <v>16380</v>
      </c>
      <c r="F57" s="10"/>
      <c r="G57" s="10"/>
      <c r="H57" s="10"/>
      <c r="I57" s="10"/>
      <c r="J57" s="26"/>
      <c r="K57" s="19"/>
      <c r="L57" s="19"/>
      <c r="M57" s="19"/>
    </row>
    <row r="58" spans="2:13">
      <c r="B58" s="10"/>
      <c r="C58" s="10"/>
      <c r="D58" s="10"/>
      <c r="E58" s="10"/>
      <c r="F58" s="10"/>
      <c r="G58" s="10"/>
      <c r="H58" s="10"/>
      <c r="I58" s="10"/>
      <c r="J58" s="26"/>
      <c r="K58" s="19"/>
      <c r="L58" s="19"/>
      <c r="M58" s="19"/>
    </row>
    <row r="59" spans="2:13">
      <c r="B59" s="10">
        <f>'F1 READY'!E36/(('F1 READY'!E39*2)-1)</f>
        <v>41.666666666666664</v>
      </c>
      <c r="C59" s="10">
        <f>IF(B59&lt;35,'F1 READY'!I10,IF(B59&lt;41,'F1 READY'!I11,IF(B59&lt;46,'F1 READY'!I12,IF(B59&lt;51,'F1 READY'!I13,IF(B59&lt;56,'F1 READY'!I14,IF(B59&lt;61,'F1 READY'!I15,IF(B59&lt;66,'F1 READY'!I16,IF(B59&lt;71,'F1 READY'!I17,IF(B59&lt;76,'F1 READY'!I18,IF(B59&lt;81,'F1 READY'!I19,IF(B59&lt;86,'F1 READY'!I21,IF(B59&lt;91,'F1 READY'!I21,IF(B59&lt;96,'F1 READY'!I22,IF(B59&lt;101,'F1 READY'!I23,IF(B59&lt;106,'F1 READY'!I24,IF(B59&lt;111,'F1 READY'!I25,IF(B59&lt;116,'F1 READY'!I26(B59&lt;121,'F1 READY'!#REF!))))))))))))))))))</f>
        <v>2795</v>
      </c>
      <c r="D59" s="10"/>
      <c r="E59" s="10">
        <f>C59+(C60*('F1 READY'!E39-1))</f>
        <v>16055</v>
      </c>
      <c r="F59" s="10"/>
      <c r="G59" s="10"/>
      <c r="H59" s="10">
        <f>E60+G54</f>
        <v>19104.8</v>
      </c>
      <c r="I59" s="10"/>
      <c r="J59" s="26"/>
      <c r="K59" s="19"/>
      <c r="L59" s="19"/>
      <c r="M59" s="19"/>
    </row>
    <row r="60" spans="2:13">
      <c r="B60" s="10">
        <f>B59*2</f>
        <v>83.333333333333329</v>
      </c>
      <c r="C60" s="10">
        <f>IF(B60&lt;35,'F1 READY'!I10,IF(B60&lt;41,'F1 READY'!I11,IF(B60&lt;46,'F1 READY'!I12,IF(B60&lt;51,'F1 READY'!I13,IF(B60&lt;56,'F1 READY'!I14,IF(B60&lt;61,'F1 READY'!I15,IF(B60&lt;66,'F1 READY'!I16,IF(B60&lt;71,'F1 READY'!I17,IF(B60&lt;76,'F1 READY'!I18,IF(B60&lt;81,'F1 READY'!I19,IF(B60&lt;86,'F1 READY'!I20,IF(B60&lt;91,'F1 READY'!I21,IF(B60&lt;96,'F1 READY'!I22,IF(B60&lt;101,'F1 READY'!I23,IF(B60&lt;106,'F1 READY'!I24,IF(B60&lt;111,'F1 READY'!I25,IF(B60&lt;116,'F1 READY'!I26(B60&lt;121,'F1 READY'!#REF!))))))))))))))))))</f>
        <v>3315</v>
      </c>
      <c r="D60" s="10"/>
      <c r="E60" s="10">
        <f>E59-(E59*'F1 READY'!E45)</f>
        <v>16055</v>
      </c>
      <c r="F60" s="10"/>
      <c r="G60" s="10"/>
      <c r="H60" s="10"/>
      <c r="I60" s="10"/>
      <c r="J60" s="26"/>
      <c r="K60" s="19"/>
      <c r="L60" s="19"/>
      <c r="M60" s="19"/>
    </row>
    <row r="61" spans="2:13">
      <c r="B61" s="10"/>
      <c r="C61" s="10"/>
      <c r="D61" s="10"/>
      <c r="E61" s="10"/>
      <c r="F61" s="10"/>
      <c r="G61" s="10"/>
      <c r="H61" s="10"/>
      <c r="I61" s="10"/>
      <c r="J61" s="26"/>
      <c r="K61" s="19"/>
      <c r="L61" s="19"/>
      <c r="M61" s="19"/>
    </row>
    <row r="62" spans="2:13">
      <c r="B62" s="10"/>
      <c r="C62" s="10"/>
      <c r="D62" s="10"/>
      <c r="E62" s="10"/>
      <c r="F62" s="10"/>
      <c r="G62" s="10"/>
      <c r="H62" s="10"/>
      <c r="I62" s="10"/>
      <c r="J62" s="26"/>
      <c r="K62" s="19"/>
      <c r="L62" s="19"/>
      <c r="M62" s="19"/>
    </row>
    <row r="63" spans="2:13">
      <c r="B63" s="10"/>
      <c r="C63" s="10"/>
      <c r="D63" s="10" t="s">
        <v>35</v>
      </c>
      <c r="E63" s="10"/>
      <c r="F63" s="10"/>
      <c r="G63" s="58">
        <f>IF('F1 READY'!E38="F6w.1",'F1 READY'!E60,IF('F1 READY'!E38="F6w.3",'F1 READY'!E57,IF('F1 READY'!E38="F6w.2",'F1 READY'!E54,IF('F1 READY'!E38="F6w.0",'F1 READY'!E54,))))</f>
        <v>15925</v>
      </c>
      <c r="H63" s="58"/>
      <c r="I63" s="10"/>
      <c r="J63" s="26"/>
      <c r="K63" s="19"/>
      <c r="L63" s="19"/>
      <c r="M63" s="19"/>
    </row>
    <row r="64" spans="2:13">
      <c r="B64" s="10" t="s">
        <v>140</v>
      </c>
      <c r="C64" s="10"/>
      <c r="D64" s="10" t="s">
        <v>36</v>
      </c>
      <c r="E64" s="10"/>
      <c r="F64" s="10"/>
      <c r="G64" s="10"/>
      <c r="H64" s="10"/>
      <c r="I64" s="10"/>
      <c r="J64" s="26"/>
      <c r="K64" s="19"/>
      <c r="L64" s="19"/>
      <c r="M64" s="19"/>
    </row>
    <row r="65" spans="2:13">
      <c r="B65" s="10" t="s">
        <v>141</v>
      </c>
      <c r="C65" s="10"/>
      <c r="D65" s="10" t="s">
        <v>37</v>
      </c>
      <c r="E65" s="10"/>
      <c r="F65" s="10"/>
      <c r="G65" s="10"/>
      <c r="H65" s="10"/>
      <c r="I65" s="10"/>
      <c r="J65" s="26"/>
      <c r="K65" s="19"/>
      <c r="L65" s="19"/>
      <c r="M65" s="19"/>
    </row>
    <row r="66" spans="2:13">
      <c r="B66" s="10" t="s">
        <v>142</v>
      </c>
      <c r="C66" s="10"/>
      <c r="D66" s="10" t="s">
        <v>38</v>
      </c>
      <c r="E66" s="10"/>
      <c r="F66" s="10"/>
      <c r="G66" s="10"/>
      <c r="H66" s="10"/>
      <c r="I66" s="10"/>
      <c r="J66" s="26"/>
      <c r="K66" s="19"/>
      <c r="L66" s="19"/>
      <c r="M66" s="19"/>
    </row>
    <row r="67" spans="2:13">
      <c r="B67" s="10" t="s">
        <v>143</v>
      </c>
      <c r="C67" s="10"/>
      <c r="D67" s="10" t="s">
        <v>39</v>
      </c>
      <c r="E67" s="10"/>
      <c r="F67" s="10"/>
      <c r="G67" s="10"/>
      <c r="H67" s="10"/>
      <c r="I67" s="10"/>
      <c r="J67" s="26"/>
      <c r="K67" s="19"/>
      <c r="L67" s="19"/>
      <c r="M67" s="19"/>
    </row>
    <row r="68" spans="2:13">
      <c r="B68" s="10"/>
      <c r="C68" s="10"/>
      <c r="D68" s="10"/>
      <c r="E68" s="10"/>
      <c r="F68" s="10"/>
      <c r="G68" s="10"/>
      <c r="H68" s="10"/>
      <c r="I68" s="10"/>
      <c r="J68" s="26"/>
      <c r="K68" s="19"/>
      <c r="L68" s="19"/>
      <c r="M68" s="19"/>
    </row>
    <row r="69" spans="2:13">
      <c r="B69" s="10"/>
      <c r="C69" s="10"/>
      <c r="D69" s="10"/>
      <c r="E69" s="10"/>
      <c r="F69" s="10"/>
      <c r="G69" s="10"/>
      <c r="H69" s="10"/>
      <c r="I69" s="10"/>
      <c r="J69" s="26"/>
      <c r="K69" s="19"/>
      <c r="L69" s="19"/>
      <c r="M69" s="19"/>
    </row>
    <row r="70" spans="2:13">
      <c r="B70" s="10"/>
      <c r="C70" s="10"/>
      <c r="D70" s="10"/>
      <c r="E70" s="10"/>
      <c r="F70" s="10"/>
      <c r="G70" s="10"/>
      <c r="H70" s="10"/>
      <c r="I70" s="10"/>
      <c r="J70" s="26"/>
      <c r="K70" s="19"/>
      <c r="L70" s="19"/>
      <c r="M70" s="19"/>
    </row>
    <row r="71" spans="2:13">
      <c r="B71" s="26"/>
      <c r="C71" s="26"/>
      <c r="D71" s="26"/>
      <c r="E71" s="26"/>
      <c r="F71" s="26"/>
      <c r="G71" s="26"/>
      <c r="H71" s="26"/>
      <c r="I71" s="26"/>
      <c r="J71" s="26"/>
      <c r="K71" s="19"/>
      <c r="L71" s="19"/>
      <c r="M71" s="19"/>
    </row>
    <row r="72" spans="2:13">
      <c r="B72" s="26"/>
      <c r="C72" s="26"/>
      <c r="D72" s="26"/>
      <c r="E72" s="26"/>
      <c r="F72" s="26"/>
      <c r="G72" s="26"/>
      <c r="H72" s="26"/>
      <c r="I72" s="26"/>
      <c r="J72" s="26"/>
      <c r="K72" s="19"/>
      <c r="L72" s="19"/>
      <c r="M72" s="19"/>
    </row>
    <row r="73" spans="2:13">
      <c r="B73" s="26"/>
      <c r="C73" s="26"/>
      <c r="D73" s="26"/>
      <c r="E73" s="26"/>
      <c r="F73" s="26"/>
      <c r="G73" s="26"/>
      <c r="H73" s="26"/>
      <c r="I73" s="26"/>
      <c r="J73" s="26"/>
      <c r="K73" s="19"/>
      <c r="L73" s="19"/>
      <c r="M73" s="19"/>
    </row>
    <row r="74" spans="2:13">
      <c r="B74" s="26"/>
      <c r="C74" s="26"/>
      <c r="D74" s="26"/>
      <c r="E74" s="26"/>
      <c r="F74" s="26"/>
      <c r="G74" s="26"/>
      <c r="H74" s="26"/>
      <c r="I74" s="26"/>
      <c r="J74" s="26"/>
      <c r="K74" s="19"/>
      <c r="L74" s="19"/>
      <c r="M74" s="19"/>
    </row>
    <row r="75" spans="2:13">
      <c r="B75" s="26"/>
      <c r="C75" s="26"/>
      <c r="D75" s="26"/>
      <c r="E75" s="26"/>
      <c r="F75" s="26"/>
      <c r="G75" s="26"/>
      <c r="H75" s="26"/>
      <c r="I75" s="26"/>
      <c r="J75" s="26"/>
    </row>
    <row r="76" spans="2:13">
      <c r="B76" s="26"/>
      <c r="C76" s="26"/>
      <c r="D76" s="26"/>
      <c r="E76" s="26"/>
      <c r="F76" s="26"/>
      <c r="G76" s="26"/>
      <c r="H76" s="26"/>
      <c r="I76" s="26"/>
      <c r="J76" s="26"/>
    </row>
  </sheetData>
  <sheetProtection password="B994" sheet="1" objects="1" scenarios="1" selectLockedCells="1"/>
  <mergeCells count="32">
    <mergeCell ref="I8:I9"/>
    <mergeCell ref="B34:F34"/>
    <mergeCell ref="E37:F37"/>
    <mergeCell ref="E38:F38"/>
    <mergeCell ref="E39:F39"/>
    <mergeCell ref="B35:F35"/>
    <mergeCell ref="E36:F36"/>
    <mergeCell ref="H8:H9"/>
    <mergeCell ref="B29:F29"/>
    <mergeCell ref="B30:F30"/>
    <mergeCell ref="B31:F31"/>
    <mergeCell ref="B36:D36"/>
    <mergeCell ref="B32:F32"/>
    <mergeCell ref="B28:F28"/>
    <mergeCell ref="B8:G9"/>
    <mergeCell ref="E40:F40"/>
    <mergeCell ref="B41:F41"/>
    <mergeCell ref="B37:D37"/>
    <mergeCell ref="B38:D38"/>
    <mergeCell ref="B39:D39"/>
    <mergeCell ref="B40:D40"/>
    <mergeCell ref="G63:H63"/>
    <mergeCell ref="E47:F47"/>
    <mergeCell ref="E46:F46"/>
    <mergeCell ref="B42:C42"/>
    <mergeCell ref="D42:F42"/>
    <mergeCell ref="B44:F44"/>
    <mergeCell ref="B45:D45"/>
    <mergeCell ref="E45:F45"/>
    <mergeCell ref="D43:F43"/>
    <mergeCell ref="B43:C43"/>
    <mergeCell ref="B48:I48"/>
  </mergeCells>
  <dataValidations count="3">
    <dataValidation type="list" allowBlank="1" showInputMessage="1" showErrorMessage="1" sqref="D42">
      <formula1>$B$29:$B$32</formula1>
    </dataValidation>
    <dataValidation type="list" allowBlank="1" showInputMessage="1" showErrorMessage="1" sqref="E38:F38">
      <formula1>$B$64:$B$67</formula1>
    </dataValidation>
    <dataValidation type="list" allowBlank="1" showInputMessage="1" showErrorMessage="1" sqref="D43:F43">
      <formula1>$D$63:$D$67</formula1>
    </dataValidation>
  </dataValidations>
  <pageMargins left="0.23622047244094491" right="0.23622047244094491" top="0.15748031496062992" bottom="0.15748031496062992" header="0.11811023622047245" footer="0.11811023622047245"/>
  <ignoredErrors>
    <ignoredError sqref="E56:E57 H56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view="pageLayout" topLeftCell="A1048576" zoomScale="130" workbookViewId="0">
      <selection activeCell="A4" sqref="A1:XFD1048576"/>
    </sheetView>
  </sheetViews>
  <sheetFormatPr baseColWidth="10" defaultColWidth="8.83203125" defaultRowHeight="85" customHeight="1" zeroHeight="1" x14ac:dyDescent="0"/>
  <cols>
    <col min="1" max="1" width="4.6640625" style="56" customWidth="1"/>
    <col min="2" max="2" width="22.5" style="42" customWidth="1"/>
    <col min="3" max="3" width="10.5" style="42" customWidth="1"/>
    <col min="4" max="4" width="29.5" style="42" customWidth="1"/>
    <col min="5" max="5" width="8.83203125" style="42"/>
    <col min="6" max="6" width="10.83203125" style="42" customWidth="1"/>
    <col min="7" max="7" width="5.1640625" style="57" customWidth="1"/>
    <col min="8" max="8" width="13.33203125" style="42" customWidth="1"/>
    <col min="9" max="9" width="22.33203125" style="42" customWidth="1"/>
    <col min="10" max="10" width="14.5" style="42" customWidth="1"/>
    <col min="11" max="11" width="8.83203125" style="42"/>
    <col min="12" max="12" width="8.1640625" style="42" customWidth="1"/>
    <col min="13" max="16384" width="8.83203125" style="42"/>
  </cols>
  <sheetData>
    <row r="1" spans="1:10" s="31" customFormat="1" ht="30" hidden="1" customHeight="1">
      <c r="A1" s="30" t="s">
        <v>40</v>
      </c>
      <c r="B1" s="31" t="s">
        <v>41</v>
      </c>
      <c r="C1" s="31" t="s">
        <v>43</v>
      </c>
      <c r="D1" s="31" t="s">
        <v>42</v>
      </c>
      <c r="E1" s="31" t="s">
        <v>44</v>
      </c>
      <c r="F1" s="31" t="s">
        <v>47</v>
      </c>
      <c r="G1" s="32"/>
      <c r="H1" s="33" t="s">
        <v>46</v>
      </c>
      <c r="I1" s="31" t="s">
        <v>45</v>
      </c>
      <c r="J1" s="31" t="s">
        <v>59</v>
      </c>
    </row>
    <row r="2" spans="1:10" ht="65" hidden="1" customHeight="1">
      <c r="A2" s="34">
        <v>1</v>
      </c>
      <c r="B2" s="35"/>
      <c r="C2" s="36" t="s">
        <v>49</v>
      </c>
      <c r="D2" s="37" t="s">
        <v>128</v>
      </c>
      <c r="E2" s="35" t="s">
        <v>48</v>
      </c>
      <c r="F2" s="38">
        <v>44</v>
      </c>
      <c r="G2" s="39"/>
      <c r="H2" s="40">
        <v>100</v>
      </c>
      <c r="I2" s="41" t="s">
        <v>136</v>
      </c>
      <c r="J2" s="38">
        <f>F2*H2</f>
        <v>4400</v>
      </c>
    </row>
    <row r="3" spans="1:10" ht="65" hidden="1" customHeight="1">
      <c r="A3" s="34">
        <v>2</v>
      </c>
      <c r="B3" s="35"/>
      <c r="C3" s="36" t="s">
        <v>51</v>
      </c>
      <c r="D3" s="43" t="s">
        <v>52</v>
      </c>
      <c r="E3" s="35" t="s">
        <v>48</v>
      </c>
      <c r="F3" s="38">
        <v>8</v>
      </c>
      <c r="G3" s="39"/>
      <c r="H3" s="40">
        <v>245</v>
      </c>
      <c r="I3" s="41"/>
      <c r="J3" s="38">
        <f>F3*H3</f>
        <v>1960</v>
      </c>
    </row>
    <row r="4" spans="1:10" ht="65" hidden="1" customHeight="1">
      <c r="A4" s="34">
        <v>3</v>
      </c>
      <c r="B4" s="35"/>
      <c r="C4" s="36" t="s">
        <v>50</v>
      </c>
      <c r="D4" s="43" t="s">
        <v>124</v>
      </c>
      <c r="E4" s="35" t="s">
        <v>48</v>
      </c>
      <c r="F4" s="38">
        <v>32</v>
      </c>
      <c r="G4" s="39"/>
      <c r="H4" s="40"/>
      <c r="I4" s="41"/>
      <c r="J4" s="38">
        <f>F4*H4</f>
        <v>0</v>
      </c>
    </row>
    <row r="5" spans="1:10" s="46" customFormat="1" ht="65" hidden="1" customHeight="1">
      <c r="A5" s="34">
        <v>4</v>
      </c>
      <c r="B5" s="44"/>
      <c r="C5" s="36" t="s">
        <v>53</v>
      </c>
      <c r="D5" s="43" t="s">
        <v>56</v>
      </c>
      <c r="E5" s="35" t="s">
        <v>54</v>
      </c>
      <c r="F5" s="38">
        <v>20</v>
      </c>
      <c r="G5" s="45"/>
      <c r="H5" s="40"/>
      <c r="I5" s="41"/>
      <c r="J5" s="38">
        <f t="shared" ref="J5:J40" si="0">F5*H5</f>
        <v>0</v>
      </c>
    </row>
    <row r="6" spans="1:10" ht="65" hidden="1" customHeight="1">
      <c r="A6" s="34">
        <v>5</v>
      </c>
      <c r="B6" s="44"/>
      <c r="C6" s="36" t="s">
        <v>58</v>
      </c>
      <c r="D6" s="43" t="s">
        <v>55</v>
      </c>
      <c r="E6" s="35" t="s">
        <v>54</v>
      </c>
      <c r="F6" s="38">
        <v>16</v>
      </c>
      <c r="G6" s="39"/>
      <c r="H6" s="40"/>
      <c r="I6" s="41"/>
      <c r="J6" s="38">
        <f t="shared" si="0"/>
        <v>0</v>
      </c>
    </row>
    <row r="7" spans="1:10" ht="65" hidden="1" customHeight="1">
      <c r="A7" s="34">
        <v>6</v>
      </c>
      <c r="B7" s="44"/>
      <c r="C7" s="36" t="s">
        <v>60</v>
      </c>
      <c r="D7" s="43" t="s">
        <v>61</v>
      </c>
      <c r="E7" s="35" t="s">
        <v>54</v>
      </c>
      <c r="F7" s="38">
        <v>12</v>
      </c>
      <c r="G7" s="39"/>
      <c r="H7" s="40"/>
      <c r="I7" s="41"/>
      <c r="J7" s="38">
        <f t="shared" si="0"/>
        <v>0</v>
      </c>
    </row>
    <row r="8" spans="1:10" ht="65" hidden="1" customHeight="1">
      <c r="A8" s="34">
        <v>7</v>
      </c>
      <c r="B8" s="44"/>
      <c r="C8" s="36" t="s">
        <v>62</v>
      </c>
      <c r="D8" s="43" t="s">
        <v>63</v>
      </c>
      <c r="E8" s="35" t="s">
        <v>54</v>
      </c>
      <c r="F8" s="38">
        <v>8</v>
      </c>
      <c r="G8" s="39"/>
      <c r="H8" s="40"/>
      <c r="I8" s="41"/>
      <c r="J8" s="38">
        <f t="shared" si="0"/>
        <v>0</v>
      </c>
    </row>
    <row r="9" spans="1:10" ht="65" hidden="1" customHeight="1">
      <c r="A9" s="34">
        <v>8</v>
      </c>
      <c r="B9" s="35"/>
      <c r="C9" s="36" t="s">
        <v>71</v>
      </c>
      <c r="D9" s="43" t="s">
        <v>67</v>
      </c>
      <c r="E9" s="35" t="s">
        <v>54</v>
      </c>
      <c r="F9" s="38">
        <v>28</v>
      </c>
      <c r="G9" s="39"/>
      <c r="H9" s="40"/>
      <c r="I9" s="41"/>
      <c r="J9" s="38">
        <f t="shared" si="0"/>
        <v>0</v>
      </c>
    </row>
    <row r="10" spans="1:10" ht="65" hidden="1" customHeight="1">
      <c r="A10" s="34">
        <v>9</v>
      </c>
      <c r="B10" s="35"/>
      <c r="C10" s="36" t="s">
        <v>72</v>
      </c>
      <c r="D10" s="43" t="s">
        <v>68</v>
      </c>
      <c r="E10" s="35" t="s">
        <v>54</v>
      </c>
      <c r="F10" s="38">
        <v>28</v>
      </c>
      <c r="G10" s="39"/>
      <c r="H10" s="40"/>
      <c r="I10" s="41"/>
      <c r="J10" s="38">
        <f t="shared" si="0"/>
        <v>0</v>
      </c>
    </row>
    <row r="11" spans="1:10" ht="65" hidden="1" customHeight="1">
      <c r="A11" s="34">
        <v>10</v>
      </c>
      <c r="B11" s="35"/>
      <c r="C11" s="36" t="s">
        <v>73</v>
      </c>
      <c r="D11" s="43" t="s">
        <v>70</v>
      </c>
      <c r="E11" s="35" t="s">
        <v>54</v>
      </c>
      <c r="F11" s="38">
        <v>24</v>
      </c>
      <c r="G11" s="39"/>
      <c r="H11" s="40"/>
      <c r="I11" s="41"/>
      <c r="J11" s="38">
        <f t="shared" si="0"/>
        <v>0</v>
      </c>
    </row>
    <row r="12" spans="1:10" ht="65" hidden="1" customHeight="1">
      <c r="A12" s="34">
        <v>11</v>
      </c>
      <c r="B12" s="35"/>
      <c r="C12" s="36" t="s">
        <v>74</v>
      </c>
      <c r="D12" s="43" t="s">
        <v>69</v>
      </c>
      <c r="E12" s="35" t="s">
        <v>54</v>
      </c>
      <c r="F12" s="38">
        <v>24</v>
      </c>
      <c r="G12" s="39"/>
      <c r="H12" s="40"/>
      <c r="I12" s="41"/>
      <c r="J12" s="38">
        <f t="shared" si="0"/>
        <v>0</v>
      </c>
    </row>
    <row r="13" spans="1:10" ht="65" hidden="1" customHeight="1">
      <c r="A13" s="34">
        <v>12</v>
      </c>
      <c r="B13" s="35"/>
      <c r="C13" s="36" t="s">
        <v>65</v>
      </c>
      <c r="D13" s="43" t="s">
        <v>64</v>
      </c>
      <c r="E13" s="35" t="s">
        <v>54</v>
      </c>
      <c r="F13" s="38">
        <v>20</v>
      </c>
      <c r="G13" s="39"/>
      <c r="H13" s="40"/>
      <c r="I13" s="41"/>
      <c r="J13" s="38">
        <f t="shared" si="0"/>
        <v>0</v>
      </c>
    </row>
    <row r="14" spans="1:10" ht="65" hidden="1" customHeight="1">
      <c r="A14" s="34">
        <v>13</v>
      </c>
      <c r="B14" s="35"/>
      <c r="C14" s="36" t="s">
        <v>77</v>
      </c>
      <c r="D14" s="43" t="s">
        <v>76</v>
      </c>
      <c r="E14" s="35" t="s">
        <v>54</v>
      </c>
      <c r="F14" s="38">
        <v>36</v>
      </c>
      <c r="G14" s="39"/>
      <c r="H14" s="40"/>
      <c r="I14" s="41"/>
      <c r="J14" s="38">
        <f t="shared" si="0"/>
        <v>0</v>
      </c>
    </row>
    <row r="15" spans="1:10" ht="65" hidden="1" customHeight="1">
      <c r="A15" s="34">
        <v>14</v>
      </c>
      <c r="B15" s="35"/>
      <c r="C15" s="36" t="s">
        <v>57</v>
      </c>
      <c r="D15" s="43" t="s">
        <v>75</v>
      </c>
      <c r="E15" s="35" t="s">
        <v>54</v>
      </c>
      <c r="F15" s="38">
        <v>36</v>
      </c>
      <c r="G15" s="39"/>
      <c r="H15" s="40"/>
      <c r="I15" s="41"/>
      <c r="J15" s="38">
        <f t="shared" si="0"/>
        <v>0</v>
      </c>
    </row>
    <row r="16" spans="1:10" ht="65" hidden="1" customHeight="1">
      <c r="A16" s="34">
        <v>15</v>
      </c>
      <c r="B16" s="35"/>
      <c r="C16" s="36" t="s">
        <v>98</v>
      </c>
      <c r="D16" s="43" t="s">
        <v>100</v>
      </c>
      <c r="E16" s="35" t="s">
        <v>54</v>
      </c>
      <c r="F16" s="38">
        <v>36</v>
      </c>
      <c r="G16" s="39"/>
      <c r="H16" s="40"/>
      <c r="I16" s="41"/>
      <c r="J16" s="38">
        <f t="shared" si="0"/>
        <v>0</v>
      </c>
    </row>
    <row r="17" spans="1:10" ht="65" hidden="1" customHeight="1">
      <c r="A17" s="34">
        <v>16</v>
      </c>
      <c r="B17" s="35"/>
      <c r="C17" s="36" t="s">
        <v>99</v>
      </c>
      <c r="D17" s="43" t="s">
        <v>101</v>
      </c>
      <c r="E17" s="35" t="s">
        <v>54</v>
      </c>
      <c r="F17" s="38">
        <v>36</v>
      </c>
      <c r="G17" s="39"/>
      <c r="H17" s="40"/>
      <c r="I17" s="41"/>
      <c r="J17" s="38">
        <f t="shared" si="0"/>
        <v>0</v>
      </c>
    </row>
    <row r="18" spans="1:10" ht="65" hidden="1" customHeight="1">
      <c r="A18" s="34">
        <v>17</v>
      </c>
      <c r="B18" s="35"/>
      <c r="C18" s="36" t="s">
        <v>78</v>
      </c>
      <c r="D18" s="43" t="s">
        <v>79</v>
      </c>
      <c r="E18" s="35" t="s">
        <v>54</v>
      </c>
      <c r="F18" s="38">
        <v>8</v>
      </c>
      <c r="G18" s="39"/>
      <c r="H18" s="40"/>
      <c r="I18" s="41"/>
      <c r="J18" s="38">
        <f t="shared" si="0"/>
        <v>0</v>
      </c>
    </row>
    <row r="19" spans="1:10" ht="65" hidden="1" customHeight="1">
      <c r="A19" s="34">
        <v>18</v>
      </c>
      <c r="B19" s="35"/>
      <c r="C19" s="36" t="s">
        <v>80</v>
      </c>
      <c r="D19" s="43" t="s">
        <v>82</v>
      </c>
      <c r="E19" s="35" t="s">
        <v>54</v>
      </c>
      <c r="F19" s="38">
        <v>4.5</v>
      </c>
      <c r="G19" s="39"/>
      <c r="H19" s="40"/>
      <c r="I19" s="41"/>
      <c r="J19" s="38">
        <f t="shared" si="0"/>
        <v>0</v>
      </c>
    </row>
    <row r="20" spans="1:10" ht="65" hidden="1" customHeight="1">
      <c r="A20" s="34">
        <v>19</v>
      </c>
      <c r="B20" s="35"/>
      <c r="C20" s="36" t="s">
        <v>81</v>
      </c>
      <c r="D20" s="43" t="s">
        <v>83</v>
      </c>
      <c r="E20" s="35" t="s">
        <v>54</v>
      </c>
      <c r="F20" s="38">
        <v>4</v>
      </c>
      <c r="G20" s="39"/>
      <c r="H20" s="40"/>
      <c r="I20" s="41"/>
      <c r="J20" s="38">
        <f t="shared" si="0"/>
        <v>0</v>
      </c>
    </row>
    <row r="21" spans="1:10" ht="65" hidden="1" customHeight="1">
      <c r="A21" s="34">
        <v>20</v>
      </c>
      <c r="B21" s="35"/>
      <c r="C21" s="36" t="s">
        <v>84</v>
      </c>
      <c r="D21" s="43" t="s">
        <v>125</v>
      </c>
      <c r="E21" s="35" t="s">
        <v>54</v>
      </c>
      <c r="F21" s="38">
        <v>22</v>
      </c>
      <c r="G21" s="39"/>
      <c r="H21" s="40"/>
      <c r="I21" s="41"/>
      <c r="J21" s="38">
        <f t="shared" si="0"/>
        <v>0</v>
      </c>
    </row>
    <row r="22" spans="1:10" ht="65" hidden="1" customHeight="1">
      <c r="A22" s="34">
        <v>21</v>
      </c>
      <c r="B22" s="35"/>
      <c r="C22" s="36" t="s">
        <v>66</v>
      </c>
      <c r="D22" s="43" t="s">
        <v>126</v>
      </c>
      <c r="E22" s="35" t="s">
        <v>54</v>
      </c>
      <c r="F22" s="38">
        <v>2</v>
      </c>
      <c r="G22" s="39"/>
      <c r="H22" s="40"/>
      <c r="I22" s="41"/>
      <c r="J22" s="38">
        <f t="shared" si="0"/>
        <v>0</v>
      </c>
    </row>
    <row r="23" spans="1:10" ht="65" hidden="1" customHeight="1">
      <c r="A23" s="34">
        <v>22</v>
      </c>
      <c r="B23" s="35"/>
      <c r="C23" s="36" t="s">
        <v>85</v>
      </c>
      <c r="D23" s="43" t="s">
        <v>127</v>
      </c>
      <c r="E23" s="35" t="s">
        <v>54</v>
      </c>
      <c r="F23" s="38">
        <v>2</v>
      </c>
      <c r="G23" s="39"/>
      <c r="H23" s="40"/>
      <c r="I23" s="41"/>
      <c r="J23" s="38">
        <f t="shared" si="0"/>
        <v>0</v>
      </c>
    </row>
    <row r="24" spans="1:10" ht="65" hidden="1" customHeight="1">
      <c r="A24" s="34">
        <v>23</v>
      </c>
      <c r="B24" s="35"/>
      <c r="C24" s="36" t="s">
        <v>86</v>
      </c>
      <c r="D24" s="43" t="s">
        <v>87</v>
      </c>
      <c r="E24" s="35" t="s">
        <v>54</v>
      </c>
      <c r="F24" s="38">
        <v>3.5</v>
      </c>
      <c r="G24" s="39"/>
      <c r="H24" s="40"/>
      <c r="I24" s="41"/>
      <c r="J24" s="38">
        <f t="shared" si="0"/>
        <v>0</v>
      </c>
    </row>
    <row r="25" spans="1:10" ht="65" hidden="1" customHeight="1">
      <c r="A25" s="34">
        <v>24</v>
      </c>
      <c r="B25" s="35"/>
      <c r="C25" s="36" t="s">
        <v>88</v>
      </c>
      <c r="D25" s="43" t="s">
        <v>89</v>
      </c>
      <c r="E25" s="35" t="s">
        <v>54</v>
      </c>
      <c r="F25" s="38">
        <v>8</v>
      </c>
      <c r="G25" s="39"/>
      <c r="H25" s="40"/>
      <c r="I25" s="41"/>
      <c r="J25" s="38">
        <f t="shared" si="0"/>
        <v>0</v>
      </c>
    </row>
    <row r="26" spans="1:10" ht="65" hidden="1" customHeight="1">
      <c r="A26" s="34">
        <v>25</v>
      </c>
      <c r="B26" s="35"/>
      <c r="C26" s="36" t="s">
        <v>90</v>
      </c>
      <c r="D26" s="43" t="s">
        <v>92</v>
      </c>
      <c r="E26" s="35" t="s">
        <v>54</v>
      </c>
      <c r="F26" s="38">
        <v>3.8</v>
      </c>
      <c r="G26" s="39"/>
      <c r="H26" s="40"/>
      <c r="I26" s="41"/>
      <c r="J26" s="38">
        <f t="shared" si="0"/>
        <v>0</v>
      </c>
    </row>
    <row r="27" spans="1:10" ht="65" hidden="1" customHeight="1">
      <c r="A27" s="34">
        <v>26</v>
      </c>
      <c r="B27" s="35"/>
      <c r="C27" s="36" t="s">
        <v>91</v>
      </c>
      <c r="D27" s="43" t="s">
        <v>93</v>
      </c>
      <c r="E27" s="35" t="s">
        <v>54</v>
      </c>
      <c r="F27" s="38">
        <v>3</v>
      </c>
      <c r="G27" s="39"/>
      <c r="H27" s="40"/>
      <c r="I27" s="41"/>
      <c r="J27" s="38">
        <f t="shared" si="0"/>
        <v>0</v>
      </c>
    </row>
    <row r="28" spans="1:10" ht="65" hidden="1" customHeight="1">
      <c r="A28" s="34">
        <v>27</v>
      </c>
      <c r="B28" s="35"/>
      <c r="C28" s="36" t="s">
        <v>94</v>
      </c>
      <c r="D28" s="43" t="s">
        <v>95</v>
      </c>
      <c r="E28" s="35" t="s">
        <v>54</v>
      </c>
      <c r="F28" s="38">
        <v>22</v>
      </c>
      <c r="G28" s="39"/>
      <c r="H28" s="40"/>
      <c r="I28" s="41"/>
      <c r="J28" s="38">
        <f t="shared" si="0"/>
        <v>0</v>
      </c>
    </row>
    <row r="29" spans="1:10" ht="65" hidden="1" customHeight="1">
      <c r="A29" s="34">
        <v>28</v>
      </c>
      <c r="B29" s="35"/>
      <c r="C29" s="36" t="s">
        <v>96</v>
      </c>
      <c r="D29" s="43" t="s">
        <v>97</v>
      </c>
      <c r="E29" s="35" t="s">
        <v>54</v>
      </c>
      <c r="F29" s="38">
        <v>4</v>
      </c>
      <c r="G29" s="39"/>
      <c r="H29" s="40"/>
      <c r="I29" s="41"/>
      <c r="J29" s="38">
        <f t="shared" si="0"/>
        <v>0</v>
      </c>
    </row>
    <row r="30" spans="1:10" ht="65" hidden="1" customHeight="1">
      <c r="A30" s="34">
        <v>29</v>
      </c>
      <c r="B30" s="35"/>
      <c r="C30" s="36" t="s">
        <v>102</v>
      </c>
      <c r="D30" s="43" t="s">
        <v>104</v>
      </c>
      <c r="E30" s="35" t="s">
        <v>48</v>
      </c>
      <c r="F30" s="38">
        <v>0.2</v>
      </c>
      <c r="G30" s="39"/>
      <c r="H30" s="40"/>
      <c r="I30" s="41"/>
      <c r="J30" s="38">
        <f t="shared" si="0"/>
        <v>0</v>
      </c>
    </row>
    <row r="31" spans="1:10" ht="65" hidden="1" customHeight="1">
      <c r="A31" s="34">
        <v>30</v>
      </c>
      <c r="B31" s="35"/>
      <c r="C31" s="36" t="s">
        <v>103</v>
      </c>
      <c r="D31" s="43" t="s">
        <v>105</v>
      </c>
      <c r="E31" s="35" t="s">
        <v>48</v>
      </c>
      <c r="F31" s="38">
        <v>0.25</v>
      </c>
      <c r="G31" s="39"/>
      <c r="H31" s="40"/>
      <c r="I31" s="41"/>
      <c r="J31" s="38">
        <f t="shared" si="0"/>
        <v>0</v>
      </c>
    </row>
    <row r="32" spans="1:10" ht="65" hidden="1" customHeight="1">
      <c r="A32" s="34">
        <v>31</v>
      </c>
      <c r="B32" s="35"/>
      <c r="C32" s="36" t="s">
        <v>106</v>
      </c>
      <c r="D32" s="43" t="s">
        <v>111</v>
      </c>
      <c r="E32" s="35" t="s">
        <v>48</v>
      </c>
      <c r="F32" s="38">
        <v>2</v>
      </c>
      <c r="G32" s="39"/>
      <c r="H32" s="40"/>
      <c r="I32" s="41"/>
      <c r="J32" s="38">
        <f t="shared" si="0"/>
        <v>0</v>
      </c>
    </row>
    <row r="33" spans="1:10" ht="65" hidden="1" customHeight="1">
      <c r="A33" s="34">
        <v>32</v>
      </c>
      <c r="B33" s="35"/>
      <c r="C33" s="36" t="s">
        <v>107</v>
      </c>
      <c r="D33" s="43" t="s">
        <v>112</v>
      </c>
      <c r="E33" s="35" t="s">
        <v>54</v>
      </c>
      <c r="F33" s="38">
        <v>4</v>
      </c>
      <c r="G33" s="39"/>
      <c r="H33" s="40"/>
      <c r="I33" s="41"/>
      <c r="J33" s="38">
        <f t="shared" si="0"/>
        <v>0</v>
      </c>
    </row>
    <row r="34" spans="1:10" ht="65" hidden="1" customHeight="1">
      <c r="A34" s="34">
        <v>33</v>
      </c>
      <c r="B34" s="35"/>
      <c r="C34" s="36" t="s">
        <v>108</v>
      </c>
      <c r="D34" s="43" t="s">
        <v>113</v>
      </c>
      <c r="E34" s="35" t="s">
        <v>54</v>
      </c>
      <c r="F34" s="38">
        <v>3.4</v>
      </c>
      <c r="G34" s="39"/>
      <c r="H34" s="40"/>
      <c r="I34" s="41"/>
      <c r="J34" s="38">
        <f t="shared" si="0"/>
        <v>0</v>
      </c>
    </row>
    <row r="35" spans="1:10" ht="65" hidden="1" customHeight="1">
      <c r="A35" s="34">
        <v>34</v>
      </c>
      <c r="B35" s="35"/>
      <c r="C35" s="36" t="s">
        <v>109</v>
      </c>
      <c r="D35" s="43" t="s">
        <v>114</v>
      </c>
      <c r="E35" s="35" t="s">
        <v>54</v>
      </c>
      <c r="F35" s="38">
        <v>2.8</v>
      </c>
      <c r="G35" s="39"/>
      <c r="H35" s="40"/>
      <c r="I35" s="41"/>
      <c r="J35" s="38">
        <f t="shared" si="0"/>
        <v>0</v>
      </c>
    </row>
    <row r="36" spans="1:10" ht="65" hidden="1" customHeight="1">
      <c r="A36" s="34">
        <v>35</v>
      </c>
      <c r="B36" s="35"/>
      <c r="C36" s="36" t="s">
        <v>110</v>
      </c>
      <c r="D36" s="43" t="s">
        <v>115</v>
      </c>
      <c r="E36" s="35" t="s">
        <v>54</v>
      </c>
      <c r="F36" s="38">
        <v>2.6</v>
      </c>
      <c r="G36" s="39"/>
      <c r="H36" s="40"/>
      <c r="I36" s="41"/>
      <c r="J36" s="38">
        <f t="shared" si="0"/>
        <v>0</v>
      </c>
    </row>
    <row r="37" spans="1:10" ht="65" hidden="1" customHeight="1">
      <c r="A37" s="34">
        <v>36</v>
      </c>
      <c r="B37" s="35"/>
      <c r="C37" s="36" t="s">
        <v>116</v>
      </c>
      <c r="D37" s="43" t="s">
        <v>117</v>
      </c>
      <c r="E37" s="35" t="s">
        <v>54</v>
      </c>
      <c r="F37" s="38">
        <v>2.4</v>
      </c>
      <c r="G37" s="39"/>
      <c r="H37" s="40"/>
      <c r="I37" s="41"/>
      <c r="J37" s="38">
        <f t="shared" si="0"/>
        <v>0</v>
      </c>
    </row>
    <row r="38" spans="1:10" ht="65" hidden="1" customHeight="1">
      <c r="A38" s="34">
        <v>37</v>
      </c>
      <c r="B38" s="35"/>
      <c r="C38" s="36" t="s">
        <v>118</v>
      </c>
      <c r="D38" s="43" t="s">
        <v>119</v>
      </c>
      <c r="E38" s="35" t="s">
        <v>54</v>
      </c>
      <c r="F38" s="38">
        <v>18</v>
      </c>
      <c r="G38" s="39"/>
      <c r="H38" s="40"/>
      <c r="I38" s="41"/>
      <c r="J38" s="38">
        <f t="shared" si="0"/>
        <v>0</v>
      </c>
    </row>
    <row r="39" spans="1:10" ht="65" hidden="1" customHeight="1">
      <c r="A39" s="34">
        <v>38</v>
      </c>
      <c r="B39" s="35"/>
      <c r="C39" s="36" t="s">
        <v>121</v>
      </c>
      <c r="D39" s="43" t="s">
        <v>120</v>
      </c>
      <c r="E39" s="35" t="s">
        <v>54</v>
      </c>
      <c r="F39" s="38">
        <v>10</v>
      </c>
      <c r="G39" s="39"/>
      <c r="H39" s="40"/>
      <c r="I39" s="41"/>
      <c r="J39" s="38">
        <f t="shared" si="0"/>
        <v>0</v>
      </c>
    </row>
    <row r="40" spans="1:10" ht="65" hidden="1" customHeight="1">
      <c r="A40" s="34">
        <v>39</v>
      </c>
      <c r="B40" s="35"/>
      <c r="C40" s="36" t="s">
        <v>122</v>
      </c>
      <c r="D40" s="43" t="s">
        <v>123</v>
      </c>
      <c r="E40" s="35" t="s">
        <v>48</v>
      </c>
      <c r="F40" s="38">
        <v>0.9</v>
      </c>
      <c r="G40" s="39"/>
      <c r="H40" s="40"/>
      <c r="I40" s="41"/>
      <c r="J40" s="38">
        <f t="shared" si="0"/>
        <v>0</v>
      </c>
    </row>
    <row r="41" spans="1:10" ht="65" hidden="1" customHeight="1">
      <c r="A41" s="47"/>
      <c r="B41" s="47"/>
      <c r="C41" s="47"/>
      <c r="D41" s="47"/>
      <c r="E41" s="47"/>
      <c r="F41" s="47"/>
      <c r="G41" s="47"/>
      <c r="H41" s="47"/>
      <c r="I41" s="48" t="s">
        <v>133</v>
      </c>
      <c r="J41" s="49">
        <f>SUM(J2:J40)</f>
        <v>6360</v>
      </c>
    </row>
    <row r="42" spans="1:10" ht="65" hidden="1" customHeight="1">
      <c r="A42" s="104" t="s">
        <v>131</v>
      </c>
      <c r="B42" s="105"/>
      <c r="C42" s="105"/>
      <c r="D42" s="105"/>
      <c r="E42" s="105"/>
      <c r="F42" s="106"/>
      <c r="G42" s="39"/>
      <c r="H42" s="50" t="s">
        <v>129</v>
      </c>
      <c r="I42" s="51" t="s">
        <v>130</v>
      </c>
      <c r="J42" s="52" t="s">
        <v>132</v>
      </c>
    </row>
    <row r="43" spans="1:10" ht="65" hidden="1" customHeight="1">
      <c r="A43" s="53" t="s">
        <v>134</v>
      </c>
      <c r="B43" s="107" t="s">
        <v>135</v>
      </c>
      <c r="C43" s="107"/>
      <c r="D43" s="107"/>
      <c r="E43" s="107"/>
      <c r="F43" s="108"/>
      <c r="G43" s="39"/>
      <c r="H43" s="50">
        <f>SUM(H2:H40)</f>
        <v>345</v>
      </c>
      <c r="I43" s="54">
        <v>0</v>
      </c>
      <c r="J43" s="55">
        <f>((SUM(J2:J40))-((SUM(J2:J40)*I43)))</f>
        <v>6360</v>
      </c>
    </row>
  </sheetData>
  <sheetProtection password="D96E" sheet="1" objects="1" scenarios="1" selectLockedCells="1"/>
  <mergeCells count="2">
    <mergeCell ref="A42:F42"/>
    <mergeCell ref="B43:F43"/>
  </mergeCells>
  <phoneticPr fontId="28" type="noConversion"/>
  <pageMargins left="0.25" right="0.25" top="0.75" bottom="0.75" header="0.3" footer="0.3"/>
  <pageSetup paperSize="9" orientation="landscape" horizontalDpi="4294967294" verticalDpi="4294967294"/>
  <headerFooter>
    <oddHeader>&amp;L&amp;"Ebrima,Κανονικά"&amp;20Salinox - &amp;11ALL ABOUT CRYSTAL SUPPORT&amp;C&amp;20F1 -  &amp;16Parts price list&amp;Rwww.salinox.gr
T. 0030 2102384137  -  F. 0030 2102317585</oddHeader>
    <oddFooter>&amp;L Prices does not include freights.    Prices does not include VAT.    Prices may change without any further notice         &amp;RPage &amp;P / &amp;N</oddFooter>
  </headerFooter>
  <ignoredErrors>
    <ignoredError sqref="C2:C4" numberStoredAsText="1"/>
  </ignoredErrors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F1 READY</vt:lpstr>
      <vt:lpstr>F1 Parts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Jérémy Cruz</cp:lastModifiedBy>
  <cp:lastPrinted>2014-11-04T06:19:25Z</cp:lastPrinted>
  <dcterms:created xsi:type="dcterms:W3CDTF">2013-01-26T06:28:42Z</dcterms:created>
  <dcterms:modified xsi:type="dcterms:W3CDTF">2017-12-06T14:02:00Z</dcterms:modified>
</cp:coreProperties>
</file>